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C:\Users\osmith\Desktop\"/>
    </mc:Choice>
  </mc:AlternateContent>
  <xr:revisionPtr revIDLastSave="0" documentId="8_{A86246A9-8CDF-45A7-85BB-8381FF78152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C69" i="6" s="1"/>
  <c r="D4" i="5"/>
  <c r="E4" i="5"/>
  <c r="E6" i="5"/>
  <c r="E7" i="5"/>
  <c r="X7" i="5" s="1"/>
  <c r="E8" i="5"/>
  <c r="E9" i="5"/>
  <c r="X9" i="5" s="1"/>
  <c r="E10" i="5"/>
  <c r="E11" i="5"/>
  <c r="X11" i="5" s="1"/>
  <c r="E12" i="5"/>
  <c r="E13" i="5"/>
  <c r="X13" i="5" s="1"/>
  <c r="E14" i="5"/>
  <c r="E15" i="5"/>
  <c r="X15" i="5" s="1"/>
  <c r="E16" i="5"/>
  <c r="E17" i="5"/>
  <c r="X17" i="5" s="1"/>
  <c r="E18" i="5"/>
  <c r="E19" i="5"/>
  <c r="X19" i="5" s="1"/>
  <c r="E20" i="5"/>
  <c r="E21" i="5"/>
  <c r="E22" i="5"/>
  <c r="E23" i="5"/>
  <c r="X23" i="5" s="1"/>
  <c r="E24" i="5"/>
  <c r="X24" i="5" s="1"/>
  <c r="E25" i="5"/>
  <c r="X25" i="5" s="1"/>
  <c r="E26" i="5"/>
  <c r="X26" i="5" s="1"/>
  <c r="E27" i="5"/>
  <c r="X27" i="5" s="1"/>
  <c r="E28" i="5"/>
  <c r="X28" i="5" s="1"/>
  <c r="E29" i="5"/>
  <c r="X29" i="5" s="1"/>
  <c r="E30" i="5"/>
  <c r="X30" i="5" s="1"/>
  <c r="E31" i="5"/>
  <c r="X31" i="5" s="1"/>
  <c r="E32" i="5"/>
  <c r="X32" i="5" s="1"/>
  <c r="E33" i="5"/>
  <c r="X33" i="5" s="1"/>
  <c r="E34" i="5"/>
  <c r="E35" i="5"/>
  <c r="X35" i="5" s="1"/>
  <c r="E36" i="5"/>
  <c r="E37" i="5"/>
  <c r="X37" i="5" s="1"/>
  <c r="E38" i="5"/>
  <c r="E39" i="5"/>
  <c r="X39" i="5" s="1"/>
  <c r="E40" i="5"/>
  <c r="X40" i="5" s="1"/>
  <c r="E41" i="5"/>
  <c r="X41" i="5" s="1"/>
  <c r="E42" i="5"/>
  <c r="X42" i="5" s="1"/>
  <c r="E43" i="5"/>
  <c r="X43" i="5" s="1"/>
  <c r="E44" i="5"/>
  <c r="E45" i="5"/>
  <c r="X45" i="5" s="1"/>
  <c r="E46" i="5"/>
  <c r="E47" i="5"/>
  <c r="X47" i="5" s="1"/>
  <c r="E48" i="5"/>
  <c r="E49" i="5"/>
  <c r="X49" i="5" s="1"/>
  <c r="E50" i="5"/>
  <c r="E51" i="5"/>
  <c r="X51" i="5" s="1"/>
  <c r="E52" i="5"/>
  <c r="X52" i="5" s="1"/>
  <c r="E53" i="5"/>
  <c r="X53" i="5" s="1"/>
  <c r="E54" i="5"/>
  <c r="E55" i="5"/>
  <c r="X55" i="5" s="1"/>
  <c r="E56" i="5"/>
  <c r="X56" i="5" s="1"/>
  <c r="E57" i="5"/>
  <c r="X57" i="5" s="1"/>
  <c r="E58" i="5"/>
  <c r="X58" i="5" s="1"/>
  <c r="E59" i="5"/>
  <c r="X59" i="5" s="1"/>
  <c r="E60" i="5"/>
  <c r="E61" i="5"/>
  <c r="X61" i="5" s="1"/>
  <c r="E62" i="5"/>
  <c r="E63" i="5"/>
  <c r="X63" i="5" s="1"/>
  <c r="E64" i="5"/>
  <c r="X64" i="5" s="1"/>
  <c r="E65" i="5"/>
  <c r="X65" i="5" s="1"/>
  <c r="E66" i="5"/>
  <c r="E67" i="5"/>
  <c r="X67" i="5" s="1"/>
  <c r="E68" i="5"/>
  <c r="X68" i="5" s="1"/>
  <c r="E69" i="5"/>
  <c r="X69" i="5" s="1"/>
  <c r="E70" i="5"/>
  <c r="E71" i="5"/>
  <c r="X71" i="5" s="1"/>
  <c r="E72" i="5"/>
  <c r="X72" i="5" s="1"/>
  <c r="E73" i="5"/>
  <c r="X73" i="5" s="1"/>
  <c r="E74" i="5"/>
  <c r="X74" i="5" s="1"/>
  <c r="E75" i="5"/>
  <c r="X75" i="5" s="1"/>
  <c r="E76" i="5"/>
  <c r="E77" i="5"/>
  <c r="X77" i="5" s="1"/>
  <c r="E78" i="5"/>
  <c r="E79" i="5"/>
  <c r="X79" i="5" s="1"/>
  <c r="E80" i="5"/>
  <c r="E81" i="5"/>
  <c r="X81" i="5" s="1"/>
  <c r="E82" i="5"/>
  <c r="E83" i="5"/>
  <c r="X83" i="5" s="1"/>
  <c r="E84" i="5"/>
  <c r="X84" i="5" s="1"/>
  <c r="E85" i="5"/>
  <c r="X85" i="5" s="1"/>
  <c r="E86" i="5"/>
  <c r="E87" i="5"/>
  <c r="E88" i="5"/>
  <c r="X88" i="5" s="1"/>
  <c r="E89" i="5"/>
  <c r="X89" i="5" s="1"/>
  <c r="E90" i="5"/>
  <c r="E91" i="5"/>
  <c r="X91" i="5" s="1"/>
  <c r="E92" i="5"/>
  <c r="E93" i="5"/>
  <c r="X93" i="5" s="1"/>
  <c r="E94" i="5"/>
  <c r="X94" i="5" s="1"/>
  <c r="E95" i="5"/>
  <c r="X95" i="5" s="1"/>
  <c r="E96" i="5"/>
  <c r="E97" i="5"/>
  <c r="X97" i="5" s="1"/>
  <c r="E98" i="5"/>
  <c r="E99" i="5"/>
  <c r="X99" i="5" s="1"/>
  <c r="E100" i="5"/>
  <c r="E101" i="5"/>
  <c r="X101" i="5" s="1"/>
  <c r="E102" i="5"/>
  <c r="E103" i="5"/>
  <c r="X103" i="5" s="1"/>
  <c r="E104" i="5"/>
  <c r="E105" i="5"/>
  <c r="X105" i="5" s="1"/>
  <c r="E106" i="5"/>
  <c r="X106" i="5" s="1"/>
  <c r="E107" i="5"/>
  <c r="X107" i="5" s="1"/>
  <c r="E108" i="5"/>
  <c r="E109" i="5"/>
  <c r="X109" i="5" s="1"/>
  <c r="E110" i="5"/>
  <c r="X110" i="5" s="1"/>
  <c r="E111" i="5"/>
  <c r="X111" i="5" s="1"/>
  <c r="E112" i="5"/>
  <c r="E113" i="5"/>
  <c r="X113" i="5" s="1"/>
  <c r="E114" i="5"/>
  <c r="E115" i="5"/>
  <c r="X115" i="5" s="1"/>
  <c r="E116" i="5"/>
  <c r="E117" i="5"/>
  <c r="X117" i="5" s="1"/>
  <c r="E118" i="5"/>
  <c r="E119" i="5"/>
  <c r="X119" i="5" s="1"/>
  <c r="E120" i="5"/>
  <c r="E121" i="5"/>
  <c r="X121" i="5" s="1"/>
  <c r="E122" i="5"/>
  <c r="E123" i="5"/>
  <c r="X123" i="5" s="1"/>
  <c r="E124" i="5"/>
  <c r="E125" i="5"/>
  <c r="X125" i="5" s="1"/>
  <c r="E126" i="5"/>
  <c r="E127" i="5"/>
  <c r="X127" i="5" s="1"/>
  <c r="E128" i="5"/>
  <c r="E129" i="5"/>
  <c r="X129" i="5" s="1"/>
  <c r="E130" i="5"/>
  <c r="E131" i="5"/>
  <c r="X131" i="5" s="1"/>
  <c r="E132" i="5"/>
  <c r="E133" i="5"/>
  <c r="X133" i="5" s="1"/>
  <c r="E134" i="5"/>
  <c r="E135" i="5"/>
  <c r="X135" i="5" s="1"/>
  <c r="E136" i="5"/>
  <c r="E137" i="5"/>
  <c r="X137" i="5" s="1"/>
  <c r="E138" i="5"/>
  <c r="E139" i="5"/>
  <c r="X139" i="5" s="1"/>
  <c r="E140" i="5"/>
  <c r="E141" i="5"/>
  <c r="X141" i="5" s="1"/>
  <c r="E142" i="5"/>
  <c r="E143" i="5"/>
  <c r="X143" i="5" s="1"/>
  <c r="E144" i="5"/>
  <c r="E145" i="5"/>
  <c r="X145" i="5" s="1"/>
  <c r="E146" i="5"/>
  <c r="E147" i="5"/>
  <c r="X147" i="5" s="1"/>
  <c r="E148" i="5"/>
  <c r="E149" i="5"/>
  <c r="X149" i="5" s="1"/>
  <c r="E150" i="5"/>
  <c r="X150" i="5" s="1"/>
  <c r="E151" i="5"/>
  <c r="E152" i="5"/>
  <c r="E153" i="5"/>
  <c r="X153" i="5" s="1"/>
  <c r="E154" i="5"/>
  <c r="E155" i="5"/>
  <c r="X155" i="5" s="1"/>
  <c r="E156" i="5"/>
  <c r="E157" i="5"/>
  <c r="X157" i="5" s="1"/>
  <c r="E158" i="5"/>
  <c r="E159" i="5"/>
  <c r="X159" i="5" s="1"/>
  <c r="E160" i="5"/>
  <c r="E161" i="5"/>
  <c r="X161" i="5" s="1"/>
  <c r="E162" i="5"/>
  <c r="E163" i="5"/>
  <c r="X163" i="5" s="1"/>
  <c r="E164" i="5"/>
  <c r="E165" i="5"/>
  <c r="X165" i="5" s="1"/>
  <c r="E166" i="5"/>
  <c r="X166" i="5" s="1"/>
  <c r="E167" i="5"/>
  <c r="X167" i="5" s="1"/>
  <c r="E168" i="5"/>
  <c r="E169" i="5"/>
  <c r="X169" i="5" s="1"/>
  <c r="E170" i="5"/>
  <c r="X170" i="5" s="1"/>
  <c r="E171" i="5"/>
  <c r="X171" i="5" s="1"/>
  <c r="E172" i="5"/>
  <c r="E173" i="5"/>
  <c r="X173" i="5" s="1"/>
  <c r="E174" i="5"/>
  <c r="E175" i="5"/>
  <c r="X175" i="5" s="1"/>
  <c r="E176" i="5"/>
  <c r="E177" i="5"/>
  <c r="X177" i="5" s="1"/>
  <c r="E178" i="5"/>
  <c r="E179" i="5"/>
  <c r="X179" i="5" s="1"/>
  <c r="E180" i="5"/>
  <c r="E181" i="5"/>
  <c r="X181" i="5" s="1"/>
  <c r="E182" i="5"/>
  <c r="E183" i="5"/>
  <c r="X183" i="5" s="1"/>
  <c r="E184" i="5"/>
  <c r="E185" i="5"/>
  <c r="X185" i="5" s="1"/>
  <c r="E186" i="5"/>
  <c r="E187" i="5"/>
  <c r="X187" i="5" s="1"/>
  <c r="E188" i="5"/>
  <c r="E189" i="5"/>
  <c r="X189" i="5" s="1"/>
  <c r="E190" i="5"/>
  <c r="X190" i="5" s="1"/>
  <c r="E191" i="5"/>
  <c r="E192" i="5"/>
  <c r="E193" i="5"/>
  <c r="X193" i="5" s="1"/>
  <c r="E194" i="5"/>
  <c r="E195" i="5"/>
  <c r="X195" i="5" s="1"/>
  <c r="E196" i="5"/>
  <c r="E197" i="5"/>
  <c r="X197" i="5" s="1"/>
  <c r="E198" i="5"/>
  <c r="E199" i="5"/>
  <c r="X199" i="5" s="1"/>
  <c r="E200" i="5"/>
  <c r="E201" i="5"/>
  <c r="X201" i="5" s="1"/>
  <c r="E202" i="5"/>
  <c r="E203" i="5"/>
  <c r="X203" i="5" s="1"/>
  <c r="E204" i="5"/>
  <c r="E205" i="5"/>
  <c r="X205" i="5" s="1"/>
  <c r="E206" i="5"/>
  <c r="E207" i="5"/>
  <c r="X207" i="5" s="1"/>
  <c r="E208" i="5"/>
  <c r="E209" i="5"/>
  <c r="X209" i="5" s="1"/>
  <c r="E210" i="5"/>
  <c r="X210" i="5" s="1"/>
  <c r="E211" i="5"/>
  <c r="E212" i="5"/>
  <c r="E213" i="5"/>
  <c r="X213" i="5" s="1"/>
  <c r="E214" i="5"/>
  <c r="E215" i="5"/>
  <c r="X215" i="5" s="1"/>
  <c r="E216" i="5"/>
  <c r="E217" i="5"/>
  <c r="X217" i="5" s="1"/>
  <c r="E218" i="5"/>
  <c r="E219" i="5"/>
  <c r="X219" i="5" s="1"/>
  <c r="E220" i="5"/>
  <c r="E221" i="5"/>
  <c r="X221" i="5" s="1"/>
  <c r="E222" i="5"/>
  <c r="X222" i="5" s="1"/>
  <c r="E223" i="5"/>
  <c r="X223" i="5" s="1"/>
  <c r="E224" i="5"/>
  <c r="E225" i="5"/>
  <c r="X225" i="5" s="1"/>
  <c r="E226" i="5"/>
  <c r="E227" i="5"/>
  <c r="X227" i="5" s="1"/>
  <c r="E228" i="5"/>
  <c r="E229" i="5"/>
  <c r="X229" i="5" s="1"/>
  <c r="E230" i="5"/>
  <c r="E231" i="5"/>
  <c r="X231" i="5" s="1"/>
  <c r="E232" i="5"/>
  <c r="E233" i="5"/>
  <c r="X233" i="5" s="1"/>
  <c r="E234" i="5"/>
  <c r="E235" i="5"/>
  <c r="X235" i="5" s="1"/>
  <c r="E236" i="5"/>
  <c r="E237" i="5"/>
  <c r="X237" i="5" s="1"/>
  <c r="E238" i="5"/>
  <c r="X238" i="5" s="1"/>
  <c r="E239" i="5"/>
  <c r="X239" i="5" s="1"/>
  <c r="E240" i="5"/>
  <c r="E241" i="5"/>
  <c r="X241" i="5" s="1"/>
  <c r="E242" i="5"/>
  <c r="E243" i="5"/>
  <c r="X243" i="5" s="1"/>
  <c r="E244" i="5"/>
  <c r="E245" i="5"/>
  <c r="X245" i="5" s="1"/>
  <c r="E246" i="5"/>
  <c r="E247" i="5"/>
  <c r="X247" i="5" s="1"/>
  <c r="E248" i="5"/>
  <c r="E249" i="5"/>
  <c r="X249" i="5" s="1"/>
  <c r="E250" i="5"/>
  <c r="E251" i="5"/>
  <c r="X251" i="5" s="1"/>
  <c r="E252" i="5"/>
  <c r="E253" i="5"/>
  <c r="X253" i="5" s="1"/>
  <c r="E254" i="5"/>
  <c r="X254" i="5" s="1"/>
  <c r="E255" i="5"/>
  <c r="X255" i="5" s="1"/>
  <c r="E256" i="5"/>
  <c r="E257" i="5"/>
  <c r="X257" i="5" s="1"/>
  <c r="E258" i="5"/>
  <c r="X258" i="5" s="1"/>
  <c r="E259" i="5"/>
  <c r="X259" i="5" s="1"/>
  <c r="E260" i="5"/>
  <c r="E261" i="5"/>
  <c r="X261" i="5" s="1"/>
  <c r="E262" i="5"/>
  <c r="E263" i="5"/>
  <c r="X263" i="5" s="1"/>
  <c r="E264" i="5"/>
  <c r="E265" i="5"/>
  <c r="X265" i="5" s="1"/>
  <c r="E266" i="5"/>
  <c r="X266" i="5" s="1"/>
  <c r="E267" i="5"/>
  <c r="X267" i="5" s="1"/>
  <c r="E268" i="5"/>
  <c r="E269" i="5"/>
  <c r="X269" i="5" s="1"/>
  <c r="E270" i="5"/>
  <c r="E271" i="5"/>
  <c r="X271" i="5" s="1"/>
  <c r="E272" i="5"/>
  <c r="E273" i="5"/>
  <c r="X273" i="5" s="1"/>
  <c r="E274" i="5"/>
  <c r="X274" i="5" s="1"/>
  <c r="E275" i="5"/>
  <c r="X275" i="5" s="1"/>
  <c r="E276" i="5"/>
  <c r="E277" i="5"/>
  <c r="X277" i="5" s="1"/>
  <c r="E278" i="5"/>
  <c r="E279" i="5"/>
  <c r="X279" i="5" s="1"/>
  <c r="E280" i="5"/>
  <c r="E281" i="5"/>
  <c r="X281" i="5" s="1"/>
  <c r="E282" i="5"/>
  <c r="E283" i="5"/>
  <c r="X283" i="5" s="1"/>
  <c r="E284" i="5"/>
  <c r="E285" i="5"/>
  <c r="X285" i="5" s="1"/>
  <c r="E286" i="5"/>
  <c r="E287" i="5"/>
  <c r="X287" i="5" s="1"/>
  <c r="E288" i="5"/>
  <c r="E289" i="5"/>
  <c r="X289" i="5" s="1"/>
  <c r="E290" i="5"/>
  <c r="E291" i="5"/>
  <c r="X291" i="5" s="1"/>
  <c r="E292" i="5"/>
  <c r="E293" i="5"/>
  <c r="X293" i="5" s="1"/>
  <c r="E294" i="5"/>
  <c r="X294" i="5" s="1"/>
  <c r="E295" i="5"/>
  <c r="X295" i="5" s="1"/>
  <c r="E296" i="5"/>
  <c r="E297" i="5"/>
  <c r="E298" i="5"/>
  <c r="E299" i="5"/>
  <c r="X299" i="5" s="1"/>
  <c r="E300" i="5"/>
  <c r="E301" i="5"/>
  <c r="X301" i="5" s="1"/>
  <c r="E302" i="5"/>
  <c r="X302" i="5" s="1"/>
  <c r="E303" i="5"/>
  <c r="X303" i="5" s="1"/>
  <c r="E304" i="5"/>
  <c r="E305" i="5"/>
  <c r="X305" i="5" s="1"/>
  <c r="E306" i="5"/>
  <c r="E307" i="5"/>
  <c r="X307" i="5" s="1"/>
  <c r="E308" i="5"/>
  <c r="E309" i="5"/>
  <c r="X309" i="5" s="1"/>
  <c r="E310" i="5"/>
  <c r="E311" i="5"/>
  <c r="X311" i="5" s="1"/>
  <c r="E312" i="5"/>
  <c r="E313" i="5"/>
  <c r="X313" i="5" s="1"/>
  <c r="E314" i="5"/>
  <c r="E315" i="5"/>
  <c r="E316" i="5"/>
  <c r="E317" i="5"/>
  <c r="X317" i="5" s="1"/>
  <c r="E318" i="5"/>
  <c r="E319" i="5"/>
  <c r="X319" i="5" s="1"/>
  <c r="E320" i="5"/>
  <c r="E321" i="5"/>
  <c r="X321" i="5" s="1"/>
  <c r="E322" i="5"/>
  <c r="E323" i="5"/>
  <c r="X323" i="5" s="1"/>
  <c r="E324" i="5"/>
  <c r="E325" i="5"/>
  <c r="X325" i="5" s="1"/>
  <c r="E326" i="5"/>
  <c r="E327" i="5"/>
  <c r="X327" i="5" s="1"/>
  <c r="E328" i="5"/>
  <c r="E329" i="5"/>
  <c r="X329" i="5" s="1"/>
  <c r="E330" i="5"/>
  <c r="E331" i="5"/>
  <c r="X331" i="5" s="1"/>
  <c r="E332" i="5"/>
  <c r="X332" i="5" s="1"/>
  <c r="E333" i="5"/>
  <c r="X333" i="5" s="1"/>
  <c r="E334" i="5"/>
  <c r="E335" i="5"/>
  <c r="X335" i="5" s="1"/>
  <c r="E336" i="5"/>
  <c r="E337" i="5"/>
  <c r="X337" i="5" s="1"/>
  <c r="E338" i="5"/>
  <c r="E339" i="5"/>
  <c r="X339" i="5" s="1"/>
  <c r="E340" i="5"/>
  <c r="E341" i="5"/>
  <c r="X341" i="5" s="1"/>
  <c r="E342" i="5"/>
  <c r="E343" i="5"/>
  <c r="X343" i="5" s="1"/>
  <c r="E344" i="5"/>
  <c r="X344" i="5" s="1"/>
  <c r="E345" i="5"/>
  <c r="X345" i="5" s="1"/>
  <c r="E346" i="5"/>
  <c r="E347" i="5"/>
  <c r="E348" i="5"/>
  <c r="X348" i="5" s="1"/>
  <c r="E349" i="5"/>
  <c r="X349" i="5" s="1"/>
  <c r="E350" i="5"/>
  <c r="E351" i="5"/>
  <c r="X351" i="5" s="1"/>
  <c r="E352" i="5"/>
  <c r="E353" i="5"/>
  <c r="X353" i="5" s="1"/>
  <c r="E354" i="5"/>
  <c r="E355" i="5"/>
  <c r="X355" i="5" s="1"/>
  <c r="E356" i="5"/>
  <c r="E357" i="5"/>
  <c r="E358" i="5"/>
  <c r="E359" i="5"/>
  <c r="E360" i="5"/>
  <c r="E361" i="5"/>
  <c r="X361" i="5" s="1"/>
  <c r="E362" i="5"/>
  <c r="E363" i="5"/>
  <c r="E364" i="5"/>
  <c r="E365" i="5"/>
  <c r="X365" i="5" s="1"/>
  <c r="E366" i="5"/>
  <c r="E367" i="5"/>
  <c r="X367" i="5" s="1"/>
  <c r="E368" i="5"/>
  <c r="E369" i="5"/>
  <c r="X369" i="5" s="1"/>
  <c r="E370" i="5"/>
  <c r="E371" i="5"/>
  <c r="X371" i="5" s="1"/>
  <c r="E372" i="5"/>
  <c r="X372" i="5" s="1"/>
  <c r="E373" i="5"/>
  <c r="X373" i="5" s="1"/>
  <c r="E374" i="5"/>
  <c r="E375" i="5"/>
  <c r="X375" i="5" s="1"/>
  <c r="E376" i="5"/>
  <c r="E377" i="5"/>
  <c r="X377" i="5" s="1"/>
  <c r="E378" i="5"/>
  <c r="E379" i="5"/>
  <c r="X379" i="5" s="1"/>
  <c r="E380" i="5"/>
  <c r="E381" i="5"/>
  <c r="X381" i="5" s="1"/>
  <c r="E382" i="5"/>
  <c r="E383" i="5"/>
  <c r="X383" i="5" s="1"/>
  <c r="E384" i="5"/>
  <c r="E385" i="5"/>
  <c r="X385" i="5" s="1"/>
  <c r="E386" i="5"/>
  <c r="E387" i="5"/>
  <c r="X387" i="5" s="1"/>
  <c r="E388" i="5"/>
  <c r="X388" i="5" s="1"/>
  <c r="E389" i="5"/>
  <c r="X389" i="5" s="1"/>
  <c r="E390" i="5"/>
  <c r="E391" i="5"/>
  <c r="X391" i="5" s="1"/>
  <c r="E392" i="5"/>
  <c r="X392" i="5" s="1"/>
  <c r="E393" i="5"/>
  <c r="X393" i="5" s="1"/>
  <c r="E394" i="5"/>
  <c r="E395" i="5"/>
  <c r="X395" i="5" s="1"/>
  <c r="E396" i="5"/>
  <c r="E397" i="5"/>
  <c r="X397" i="5" s="1"/>
  <c r="E398" i="5"/>
  <c r="E399" i="5"/>
  <c r="X399" i="5" s="1"/>
  <c r="E400" i="5"/>
  <c r="X400" i="5" s="1"/>
  <c r="E401" i="5"/>
  <c r="X401" i="5" s="1"/>
  <c r="E402" i="5"/>
  <c r="E403" i="5"/>
  <c r="X403" i="5" s="1"/>
  <c r="E404" i="5"/>
  <c r="E405" i="5"/>
  <c r="X405" i="5" s="1"/>
  <c r="E406" i="5"/>
  <c r="E407" i="5"/>
  <c r="X407" i="5" s="1"/>
  <c r="E408" i="5"/>
  <c r="X408" i="5" s="1"/>
  <c r="E409" i="5"/>
  <c r="X409" i="5" s="1"/>
  <c r="E410" i="5"/>
  <c r="E411" i="5"/>
  <c r="X411" i="5" s="1"/>
  <c r="E412" i="5"/>
  <c r="X412" i="5" s="1"/>
  <c r="E413" i="5"/>
  <c r="X413" i="5" s="1"/>
  <c r="E414" i="5"/>
  <c r="E415" i="5"/>
  <c r="X415" i="5" s="1"/>
  <c r="E416" i="5"/>
  <c r="X416" i="5" s="1"/>
  <c r="E417" i="5"/>
  <c r="X417" i="5" s="1"/>
  <c r="E418" i="5"/>
  <c r="E419" i="5"/>
  <c r="E420" i="5"/>
  <c r="X420" i="5" s="1"/>
  <c r="E421" i="5"/>
  <c r="X421" i="5" s="1"/>
  <c r="E422" i="5"/>
  <c r="E423" i="5"/>
  <c r="X423" i="5" s="1"/>
  <c r="E424" i="5"/>
  <c r="X424" i="5" s="1"/>
  <c r="E425" i="5"/>
  <c r="X425" i="5" s="1"/>
  <c r="E426" i="5"/>
  <c r="E427" i="5"/>
  <c r="E428" i="5"/>
  <c r="X428" i="5" s="1"/>
  <c r="E429" i="5"/>
  <c r="X429" i="5" s="1"/>
  <c r="E430" i="5"/>
  <c r="E431" i="5"/>
  <c r="X431" i="5" s="1"/>
  <c r="E432" i="5"/>
  <c r="X432" i="5" s="1"/>
  <c r="E433" i="5"/>
  <c r="X433" i="5" s="1"/>
  <c r="E434" i="5"/>
  <c r="E435" i="5"/>
  <c r="X435" i="5" s="1"/>
  <c r="E436" i="5"/>
  <c r="E437" i="5"/>
  <c r="X437" i="5" s="1"/>
  <c r="E438" i="5"/>
  <c r="E439" i="5"/>
  <c r="X439" i="5" s="1"/>
  <c r="E440" i="5"/>
  <c r="E441" i="5"/>
  <c r="X441" i="5" s="1"/>
  <c r="E442" i="5"/>
  <c r="E443" i="5"/>
  <c r="X443" i="5" s="1"/>
  <c r="E444" i="5"/>
  <c r="X444" i="5" s="1"/>
  <c r="E445" i="5"/>
  <c r="X445" i="5" s="1"/>
  <c r="E446" i="5"/>
  <c r="E447" i="5"/>
  <c r="X447" i="5" s="1"/>
  <c r="E448" i="5"/>
  <c r="X448" i="5" s="1"/>
  <c r="E449" i="5"/>
  <c r="X449" i="5" s="1"/>
  <c r="E450" i="5"/>
  <c r="E451" i="5"/>
  <c r="X451" i="5" s="1"/>
  <c r="E452" i="5"/>
  <c r="X452" i="5" s="1"/>
  <c r="E453" i="5"/>
  <c r="X453" i="5" s="1"/>
  <c r="E454" i="5"/>
  <c r="E455" i="5"/>
  <c r="X455" i="5" s="1"/>
  <c r="E456" i="5"/>
  <c r="E457" i="5"/>
  <c r="X457" i="5" s="1"/>
  <c r="E458" i="5"/>
  <c r="E459" i="5"/>
  <c r="X459" i="5" s="1"/>
  <c r="E460" i="5"/>
  <c r="E461" i="5"/>
  <c r="X461" i="5" s="1"/>
  <c r="E462" i="5"/>
  <c r="E463" i="5"/>
  <c r="X463" i="5" s="1"/>
  <c r="E464" i="5"/>
  <c r="X464" i="5" s="1"/>
  <c r="E465" i="5"/>
  <c r="X465" i="5" s="1"/>
  <c r="E466" i="5"/>
  <c r="E467" i="5"/>
  <c r="X467" i="5" s="1"/>
  <c r="E468" i="5"/>
  <c r="E469" i="5"/>
  <c r="X469" i="5" s="1"/>
  <c r="E470" i="5"/>
  <c r="X470" i="5" s="1"/>
  <c r="E471" i="5"/>
  <c r="X471" i="5" s="1"/>
  <c r="E472" i="5"/>
  <c r="E473" i="5"/>
  <c r="X473" i="5" s="1"/>
  <c r="E474" i="5"/>
  <c r="E475" i="5"/>
  <c r="X475" i="5" s="1"/>
  <c r="E476" i="5"/>
  <c r="X476" i="5" s="1"/>
  <c r="E477" i="5"/>
  <c r="X477" i="5" s="1"/>
  <c r="E478" i="5"/>
  <c r="E479" i="5"/>
  <c r="X479" i="5" s="1"/>
  <c r="E480" i="5"/>
  <c r="X480" i="5" s="1"/>
  <c r="E481" i="5"/>
  <c r="X481" i="5" s="1"/>
  <c r="E482" i="5"/>
  <c r="E483" i="5"/>
  <c r="E484" i="5"/>
  <c r="X484" i="5" s="1"/>
  <c r="E485" i="5"/>
  <c r="X485" i="5" s="1"/>
  <c r="E486" i="5"/>
  <c r="E487" i="5"/>
  <c r="X487" i="5" s="1"/>
  <c r="E488" i="5"/>
  <c r="E489" i="5"/>
  <c r="X489" i="5" s="1"/>
  <c r="E490" i="5"/>
  <c r="E491" i="5"/>
  <c r="X491" i="5" s="1"/>
  <c r="E492" i="5"/>
  <c r="X492" i="5" s="1"/>
  <c r="E493" i="5"/>
  <c r="X493" i="5" s="1"/>
  <c r="E494" i="5"/>
  <c r="E495" i="5"/>
  <c r="X495" i="5" s="1"/>
  <c r="E496" i="5"/>
  <c r="E497" i="5"/>
  <c r="E498" i="5"/>
  <c r="E499" i="5"/>
  <c r="X499" i="5" s="1"/>
  <c r="E500" i="5"/>
  <c r="X500" i="5" s="1"/>
  <c r="E501" i="5"/>
  <c r="X501" i="5" s="1"/>
  <c r="E502" i="5"/>
  <c r="E503" i="5"/>
  <c r="X503" i="5" s="1"/>
  <c r="E504" i="5"/>
  <c r="E505" i="5"/>
  <c r="X505" i="5" s="1"/>
  <c r="E506" i="5"/>
  <c r="E507" i="5"/>
  <c r="X507" i="5" s="1"/>
  <c r="E508" i="5"/>
  <c r="X508" i="5" s="1"/>
  <c r="E509" i="5"/>
  <c r="X509" i="5" s="1"/>
  <c r="E510" i="5"/>
  <c r="X510" i="5" s="1"/>
  <c r="E511" i="5"/>
  <c r="X511" i="5" s="1"/>
  <c r="E512" i="5"/>
  <c r="X512" i="5" s="1"/>
  <c r="E513" i="5"/>
  <c r="E514" i="5"/>
  <c r="E515" i="5"/>
  <c r="X515" i="5" s="1"/>
  <c r="E516" i="5"/>
  <c r="X516" i="5" s="1"/>
  <c r="E517" i="5"/>
  <c r="X517" i="5" s="1"/>
  <c r="E518" i="5"/>
  <c r="E519" i="5"/>
  <c r="X519" i="5" s="1"/>
  <c r="E520" i="5"/>
  <c r="E521" i="5"/>
  <c r="X521" i="5" s="1"/>
  <c r="E522" i="5"/>
  <c r="E523" i="5"/>
  <c r="X523" i="5" s="1"/>
  <c r="E524" i="5"/>
  <c r="E525" i="5"/>
  <c r="X525" i="5" s="1"/>
  <c r="E526" i="5"/>
  <c r="X526" i="5" s="1"/>
  <c r="E527" i="5"/>
  <c r="X527" i="5" s="1"/>
  <c r="E528" i="5"/>
  <c r="X528" i="5" s="1"/>
  <c r="E529" i="5"/>
  <c r="X529" i="5" s="1"/>
  <c r="E530" i="5"/>
  <c r="E531" i="5"/>
  <c r="X531" i="5" s="1"/>
  <c r="E532" i="5"/>
  <c r="E533" i="5"/>
  <c r="X533" i="5" s="1"/>
  <c r="E534" i="5"/>
  <c r="E535" i="5"/>
  <c r="X535" i="5" s="1"/>
  <c r="E536" i="5"/>
  <c r="X536" i="5" s="1"/>
  <c r="E537" i="5"/>
  <c r="X537" i="5" s="1"/>
  <c r="E538" i="5"/>
  <c r="E539" i="5"/>
  <c r="X539" i="5" s="1"/>
  <c r="E540" i="5"/>
  <c r="X540" i="5" s="1"/>
  <c r="E541" i="5"/>
  <c r="X541" i="5" s="1"/>
  <c r="E542" i="5"/>
  <c r="E543" i="5"/>
  <c r="X543" i="5" s="1"/>
  <c r="E544" i="5"/>
  <c r="X544" i="5" s="1"/>
  <c r="E545" i="5"/>
  <c r="X545" i="5" s="1"/>
  <c r="E546" i="5"/>
  <c r="E547" i="5"/>
  <c r="X547" i="5" s="1"/>
  <c r="E548" i="5"/>
  <c r="E549" i="5"/>
  <c r="X549" i="5" s="1"/>
  <c r="E550" i="5"/>
  <c r="E551" i="5"/>
  <c r="X551" i="5" s="1"/>
  <c r="E552" i="5"/>
  <c r="X552" i="5" s="1"/>
  <c r="E553" i="5"/>
  <c r="X553" i="5" s="1"/>
  <c r="E554" i="5"/>
  <c r="E555" i="5"/>
  <c r="X555" i="5" s="1"/>
  <c r="E556" i="5"/>
  <c r="E557" i="5"/>
  <c r="E558" i="5"/>
  <c r="E559" i="5"/>
  <c r="X559" i="5" s="1"/>
  <c r="E560" i="5"/>
  <c r="E561" i="5"/>
  <c r="X561" i="5" s="1"/>
  <c r="E562" i="5"/>
  <c r="E563" i="5"/>
  <c r="X563" i="5" s="1"/>
  <c r="E564" i="5"/>
  <c r="X564" i="5" s="1"/>
  <c r="E565" i="5"/>
  <c r="X565" i="5" s="1"/>
  <c r="E566" i="5"/>
  <c r="X566" i="5" s="1"/>
  <c r="E567" i="5"/>
  <c r="X567" i="5" s="1"/>
  <c r="E568" i="5"/>
  <c r="X568" i="5" s="1"/>
  <c r="E569" i="5"/>
  <c r="X569" i="5" s="1"/>
  <c r="E570" i="5"/>
  <c r="X570" i="5" s="1"/>
  <c r="E571" i="5"/>
  <c r="X571" i="5" s="1"/>
  <c r="E572" i="5"/>
  <c r="E573" i="5"/>
  <c r="E574" i="5"/>
  <c r="E575" i="5"/>
  <c r="X575" i="5" s="1"/>
  <c r="E576" i="5"/>
  <c r="E577" i="5"/>
  <c r="X577" i="5" s="1"/>
  <c r="E578" i="5"/>
  <c r="E579" i="5"/>
  <c r="X579" i="5" s="1"/>
  <c r="E580" i="5"/>
  <c r="E581" i="5"/>
  <c r="X581" i="5" s="1"/>
  <c r="E582" i="5"/>
  <c r="X582" i="5" s="1"/>
  <c r="E583" i="5"/>
  <c r="X583" i="5" s="1"/>
  <c r="E584" i="5"/>
  <c r="X584" i="5" s="1"/>
  <c r="E585" i="5"/>
  <c r="X585" i="5" s="1"/>
  <c r="E586" i="5"/>
  <c r="X586" i="5" s="1"/>
  <c r="E587" i="5"/>
  <c r="X587" i="5" s="1"/>
  <c r="E588" i="5"/>
  <c r="E589" i="5"/>
  <c r="X589" i="5" s="1"/>
  <c r="E590" i="5"/>
  <c r="X590" i="5" s="1"/>
  <c r="E591" i="5"/>
  <c r="E592" i="5"/>
  <c r="E593" i="5"/>
  <c r="X593" i="5" s="1"/>
  <c r="E594" i="5"/>
  <c r="X594" i="5" s="1"/>
  <c r="E595" i="5"/>
  <c r="X595" i="5" s="1"/>
  <c r="E596" i="5"/>
  <c r="E597" i="5"/>
  <c r="X597" i="5" s="1"/>
  <c r="E598" i="5"/>
  <c r="E599" i="5"/>
  <c r="E600" i="5"/>
  <c r="E601" i="5"/>
  <c r="X601" i="5" s="1"/>
  <c r="E602" i="5"/>
  <c r="E603" i="5"/>
  <c r="X603" i="5" s="1"/>
  <c r="E604" i="5"/>
  <c r="E605" i="5"/>
  <c r="X605" i="5" s="1"/>
  <c r="E606" i="5"/>
  <c r="X606" i="5" s="1"/>
  <c r="E607" i="5"/>
  <c r="X607" i="5" s="1"/>
  <c r="E608" i="5"/>
  <c r="E609" i="5"/>
  <c r="X609" i="5" s="1"/>
  <c r="E610" i="5"/>
  <c r="E611" i="5"/>
  <c r="X611" i="5" s="1"/>
  <c r="E612" i="5"/>
  <c r="X612" i="5" s="1"/>
  <c r="E613" i="5"/>
  <c r="X613" i="5" s="1"/>
  <c r="E614" i="5"/>
  <c r="X614" i="5" s="1"/>
  <c r="E615" i="5"/>
  <c r="E616" i="5"/>
  <c r="X616" i="5" s="1"/>
  <c r="E617" i="5"/>
  <c r="X617" i="5" s="1"/>
  <c r="E618" i="5"/>
  <c r="X618" i="5" s="1"/>
  <c r="E619" i="5"/>
  <c r="X619" i="5" s="1"/>
  <c r="E620" i="5"/>
  <c r="X620" i="5" s="1"/>
  <c r="E621" i="5"/>
  <c r="X621" i="5" s="1"/>
  <c r="E622" i="5"/>
  <c r="E623" i="5"/>
  <c r="X623" i="5" s="1"/>
  <c r="E624" i="5"/>
  <c r="X624" i="5" s="1"/>
  <c r="E625" i="5"/>
  <c r="X625" i="5" s="1"/>
  <c r="E626" i="5"/>
  <c r="X626" i="5" s="1"/>
  <c r="E627" i="5"/>
  <c r="X627" i="5" s="1"/>
  <c r="E628" i="5"/>
  <c r="X628" i="5" s="1"/>
  <c r="E629" i="5"/>
  <c r="E630" i="5"/>
  <c r="X630" i="5" s="1"/>
  <c r="E631" i="5"/>
  <c r="X631" i="5" s="1"/>
  <c r="E632" i="5"/>
  <c r="E633" i="5"/>
  <c r="X633" i="5" s="1"/>
  <c r="E634" i="5"/>
  <c r="E635" i="5"/>
  <c r="X635" i="5" s="1"/>
  <c r="E636" i="5"/>
  <c r="X636" i="5" s="1"/>
  <c r="E637" i="5"/>
  <c r="X637" i="5" s="1"/>
  <c r="E638" i="5"/>
  <c r="X638" i="5" s="1"/>
  <c r="E639" i="5"/>
  <c r="X639" i="5" s="1"/>
  <c r="E640" i="5"/>
  <c r="E641" i="5"/>
  <c r="X641" i="5" s="1"/>
  <c r="E642" i="5"/>
  <c r="E643" i="5"/>
  <c r="E644" i="5"/>
  <c r="E645" i="5"/>
  <c r="E646" i="5"/>
  <c r="X646" i="5" s="1"/>
  <c r="E647" i="5"/>
  <c r="X647" i="5" s="1"/>
  <c r="E648" i="5"/>
  <c r="E649" i="5"/>
  <c r="E650" i="5"/>
  <c r="E651" i="5"/>
  <c r="X651" i="5" s="1"/>
  <c r="E652" i="5"/>
  <c r="E653" i="5"/>
  <c r="X653" i="5" s="1"/>
  <c r="E654" i="5"/>
  <c r="X654" i="5" s="1"/>
  <c r="E655" i="5"/>
  <c r="X655" i="5" s="1"/>
  <c r="E656" i="5"/>
  <c r="X656" i="5" s="1"/>
  <c r="E657" i="5"/>
  <c r="X657" i="5" s="1"/>
  <c r="E658" i="5"/>
  <c r="X658" i="5" s="1"/>
  <c r="E659" i="5"/>
  <c r="X659" i="5" s="1"/>
  <c r="E660" i="5"/>
  <c r="E661" i="5"/>
  <c r="X661" i="5" s="1"/>
  <c r="E662" i="5"/>
  <c r="E663" i="5"/>
  <c r="X663" i="5" s="1"/>
  <c r="E664" i="5"/>
  <c r="E665" i="5"/>
  <c r="X665" i="5" s="1"/>
  <c r="E666" i="5"/>
  <c r="X666" i="5" s="1"/>
  <c r="E667" i="5"/>
  <c r="X667" i="5" s="1"/>
  <c r="E668" i="5"/>
  <c r="X668" i="5" s="1"/>
  <c r="E669" i="5"/>
  <c r="X669" i="5" s="1"/>
  <c r="E670" i="5"/>
  <c r="E671" i="5"/>
  <c r="X671" i="5" s="1"/>
  <c r="E672" i="5"/>
  <c r="E673" i="5"/>
  <c r="X673" i="5" s="1"/>
  <c r="E674" i="5"/>
  <c r="X674" i="5" s="1"/>
  <c r="E675" i="5"/>
  <c r="X675" i="5" s="1"/>
  <c r="E676" i="5"/>
  <c r="E677" i="5"/>
  <c r="X677" i="5" s="1"/>
  <c r="E678" i="5"/>
  <c r="E679" i="5"/>
  <c r="X679" i="5" s="1"/>
  <c r="E680" i="5"/>
  <c r="E681" i="5"/>
  <c r="X681" i="5" s="1"/>
  <c r="E682" i="5"/>
  <c r="X682" i="5" s="1"/>
  <c r="E683" i="5"/>
  <c r="X683" i="5" s="1"/>
  <c r="E684" i="5"/>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E711" i="5"/>
  <c r="X711" i="5" s="1"/>
  <c r="E712" i="5"/>
  <c r="E713" i="5"/>
  <c r="X713" i="5" s="1"/>
  <c r="E714" i="5"/>
  <c r="X714" i="5" s="1"/>
  <c r="E715" i="5"/>
  <c r="X715" i="5" s="1"/>
  <c r="E716" i="5"/>
  <c r="E717" i="5"/>
  <c r="E718" i="5"/>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E731" i="5"/>
  <c r="X731" i="5" s="1"/>
  <c r="E732" i="5"/>
  <c r="E733" i="5"/>
  <c r="X733" i="5" s="1"/>
  <c r="E734" i="5"/>
  <c r="X734" i="5" s="1"/>
  <c r="E735" i="5"/>
  <c r="X735" i="5" s="1"/>
  <c r="E736" i="5"/>
  <c r="X736" i="5" s="1"/>
  <c r="E737" i="5"/>
  <c r="X737" i="5" s="1"/>
  <c r="E738" i="5"/>
  <c r="E739" i="5"/>
  <c r="X739" i="5" s="1"/>
  <c r="E740" i="5"/>
  <c r="E741" i="5"/>
  <c r="X741" i="5" s="1"/>
  <c r="E742" i="5"/>
  <c r="X742" i="5" s="1"/>
  <c r="E743" i="5"/>
  <c r="X743" i="5" s="1"/>
  <c r="E744" i="5"/>
  <c r="E745" i="5"/>
  <c r="X745" i="5" s="1"/>
  <c r="E746" i="5"/>
  <c r="X746" i="5" s="1"/>
  <c r="E747" i="5"/>
  <c r="X747" i="5" s="1"/>
  <c r="E748" i="5"/>
  <c r="X748" i="5" s="1"/>
  <c r="E749" i="5"/>
  <c r="X749" i="5" s="1"/>
  <c r="E750" i="5"/>
  <c r="E751" i="5"/>
  <c r="X751" i="5" s="1"/>
  <c r="E752" i="5"/>
  <c r="E753" i="5"/>
  <c r="X753" i="5" s="1"/>
  <c r="E754" i="5"/>
  <c r="E755" i="5"/>
  <c r="X755" i="5" s="1"/>
  <c r="E756" i="5"/>
  <c r="X756" i="5" s="1"/>
  <c r="E757" i="5"/>
  <c r="X757" i="5" s="1"/>
  <c r="E758" i="5"/>
  <c r="X758" i="5" s="1"/>
  <c r="E759" i="5"/>
  <c r="X759" i="5" s="1"/>
  <c r="E760" i="5"/>
  <c r="X760" i="5" s="1"/>
  <c r="E761" i="5"/>
  <c r="X761" i="5" s="1"/>
  <c r="E762" i="5"/>
  <c r="E763" i="5"/>
  <c r="X763" i="5" s="1"/>
  <c r="E764" i="5"/>
  <c r="E765" i="5"/>
  <c r="X765" i="5" s="1"/>
  <c r="E766" i="5"/>
  <c r="E767" i="5"/>
  <c r="X767" i="5" s="1"/>
  <c r="E768" i="5"/>
  <c r="E769" i="5"/>
  <c r="X769" i="5" s="1"/>
  <c r="E770" i="5"/>
  <c r="X770" i="5" s="1"/>
  <c r="E771" i="5"/>
  <c r="X771" i="5" s="1"/>
  <c r="E772" i="5"/>
  <c r="X772" i="5" s="1"/>
  <c r="E773" i="5"/>
  <c r="X773" i="5" s="1"/>
  <c r="E774" i="5"/>
  <c r="E775" i="5"/>
  <c r="E776" i="5"/>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X801" i="5" s="1"/>
  <c r="E802" i="5"/>
  <c r="X802" i="5" s="1"/>
  <c r="E803" i="5"/>
  <c r="X803" i="5" s="1"/>
  <c r="E804" i="5"/>
  <c r="E805" i="5"/>
  <c r="X805" i="5" s="1"/>
  <c r="E806" i="5"/>
  <c r="X806" i="5" s="1"/>
  <c r="E807" i="5"/>
  <c r="X807" i="5" s="1"/>
  <c r="E808" i="5"/>
  <c r="E809" i="5"/>
  <c r="X809" i="5" s="1"/>
  <c r="E810" i="5"/>
  <c r="X810" i="5" s="1"/>
  <c r="E811" i="5"/>
  <c r="X811" i="5" s="1"/>
  <c r="E812" i="5"/>
  <c r="X812" i="5" s="1"/>
  <c r="E813" i="5"/>
  <c r="X813" i="5" s="1"/>
  <c r="E814" i="5"/>
  <c r="E815" i="5"/>
  <c r="X815" i="5" s="1"/>
  <c r="E816" i="5"/>
  <c r="X816" i="5" s="1"/>
  <c r="E817" i="5"/>
  <c r="X817" i="5" s="1"/>
  <c r="E818" i="5"/>
  <c r="E819" i="5"/>
  <c r="X819" i="5" s="1"/>
  <c r="E820" i="5"/>
  <c r="X820" i="5" s="1"/>
  <c r="E821" i="5"/>
  <c r="X821" i="5" s="1"/>
  <c r="E822" i="5"/>
  <c r="E823" i="5"/>
  <c r="X823" i="5" s="1"/>
  <c r="E824" i="5"/>
  <c r="E825" i="5"/>
  <c r="X825" i="5" s="1"/>
  <c r="E826" i="5"/>
  <c r="X826" i="5" s="1"/>
  <c r="E827" i="5"/>
  <c r="X827" i="5" s="1"/>
  <c r="E828" i="5"/>
  <c r="E829" i="5"/>
  <c r="X829" i="5" s="1"/>
  <c r="E830" i="5"/>
  <c r="X830" i="5" s="1"/>
  <c r="E831" i="5"/>
  <c r="X831" i="5" s="1"/>
  <c r="E832" i="5"/>
  <c r="X832" i="5" s="1"/>
  <c r="E833" i="5"/>
  <c r="X833" i="5" s="1"/>
  <c r="E834" i="5"/>
  <c r="E835" i="5"/>
  <c r="X835" i="5" s="1"/>
  <c r="E836" i="5"/>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E850" i="5"/>
  <c r="X850" i="5" s="1"/>
  <c r="E851" i="5"/>
  <c r="X851" i="5" s="1"/>
  <c r="E852" i="5"/>
  <c r="E853" i="5"/>
  <c r="X853" i="5" s="1"/>
  <c r="E854" i="5"/>
  <c r="E855" i="5"/>
  <c r="X855" i="5" s="1"/>
  <c r="E856" i="5"/>
  <c r="X856" i="5" s="1"/>
  <c r="E857" i="5"/>
  <c r="X857" i="5" s="1"/>
  <c r="E858" i="5"/>
  <c r="E859" i="5"/>
  <c r="X859" i="5" s="1"/>
  <c r="E860" i="5"/>
  <c r="X860" i="5" s="1"/>
  <c r="E861" i="5"/>
  <c r="X861" i="5" s="1"/>
  <c r="E862" i="5"/>
  <c r="X862" i="5" s="1"/>
  <c r="E863" i="5"/>
  <c r="X863" i="5" s="1"/>
  <c r="E864" i="5"/>
  <c r="E865" i="5"/>
  <c r="X865" i="5" s="1"/>
  <c r="E866" i="5"/>
  <c r="E867" i="5"/>
  <c r="X867" i="5" s="1"/>
  <c r="E868" i="5"/>
  <c r="E869" i="5"/>
  <c r="X869" i="5" s="1"/>
  <c r="E870" i="5"/>
  <c r="E871" i="5"/>
  <c r="X871" i="5" s="1"/>
  <c r="E872" i="5"/>
  <c r="E873" i="5"/>
  <c r="X873" i="5" s="1"/>
  <c r="E874" i="5"/>
  <c r="E875" i="5"/>
  <c r="X875" i="5" s="1"/>
  <c r="E876" i="5"/>
  <c r="X876" i="5" s="1"/>
  <c r="E877" i="5"/>
  <c r="X877" i="5" s="1"/>
  <c r="E878" i="5"/>
  <c r="X878" i="5" s="1"/>
  <c r="E879" i="5"/>
  <c r="X879" i="5" s="1"/>
  <c r="E880" i="5"/>
  <c r="X880" i="5" s="1"/>
  <c r="E881" i="5"/>
  <c r="X881" i="5" s="1"/>
  <c r="E882" i="5"/>
  <c r="E883" i="5"/>
  <c r="X883" i="5" s="1"/>
  <c r="E884" i="5"/>
  <c r="E885" i="5"/>
  <c r="X885" i="5" s="1"/>
  <c r="E886" i="5"/>
  <c r="E887" i="5"/>
  <c r="X887" i="5" s="1"/>
  <c r="E888" i="5"/>
  <c r="X888" i="5" s="1"/>
  <c r="E889" i="5"/>
  <c r="X889" i="5" s="1"/>
  <c r="E890" i="5"/>
  <c r="E891" i="5"/>
  <c r="X891" i="5" s="1"/>
  <c r="E892" i="5"/>
  <c r="E893" i="5"/>
  <c r="X893" i="5" s="1"/>
  <c r="E894" i="5"/>
  <c r="X894" i="5" s="1"/>
  <c r="E895" i="5"/>
  <c r="X895" i="5" s="1"/>
  <c r="E896" i="5"/>
  <c r="E897" i="5"/>
  <c r="X897" i="5" s="1"/>
  <c r="E898" i="5"/>
  <c r="E899" i="5"/>
  <c r="X899" i="5" s="1"/>
  <c r="E900" i="5"/>
  <c r="E901" i="5"/>
  <c r="X901" i="5" s="1"/>
  <c r="E902" i="5"/>
  <c r="E903" i="5"/>
  <c r="X903" i="5" s="1"/>
  <c r="E904" i="5"/>
  <c r="X904" i="5" s="1"/>
  <c r="E905" i="5"/>
  <c r="X905" i="5" s="1"/>
  <c r="E906" i="5"/>
  <c r="X906" i="5" s="1"/>
  <c r="E907" i="5"/>
  <c r="X907" i="5" s="1"/>
  <c r="E908" i="5"/>
  <c r="X908" i="5" s="1"/>
  <c r="E909" i="5"/>
  <c r="X909" i="5" s="1"/>
  <c r="E910" i="5"/>
  <c r="X910" i="5" s="1"/>
  <c r="E911" i="5"/>
  <c r="X911" i="5" s="1"/>
  <c r="E912" i="5"/>
  <c r="E913" i="5"/>
  <c r="X913" i="5" s="1"/>
  <c r="E914" i="5"/>
  <c r="E915" i="5"/>
  <c r="X915" i="5" s="1"/>
  <c r="E916" i="5"/>
  <c r="E917" i="5"/>
  <c r="X917" i="5" s="1"/>
  <c r="E918" i="5"/>
  <c r="E919" i="5"/>
  <c r="X919" i="5" s="1"/>
  <c r="E920" i="5"/>
  <c r="X920" i="5" s="1"/>
  <c r="E921" i="5"/>
  <c r="X921" i="5" s="1"/>
  <c r="E922" i="5"/>
  <c r="X922" i="5" s="1"/>
  <c r="E923" i="5"/>
  <c r="X923" i="5" s="1"/>
  <c r="E924" i="5"/>
  <c r="X924" i="5" s="1"/>
  <c r="E925" i="5"/>
  <c r="X925" i="5" s="1"/>
  <c r="E926" i="5"/>
  <c r="X926" i="5" s="1"/>
  <c r="E927" i="5"/>
  <c r="X927" i="5" s="1"/>
  <c r="E928" i="5"/>
  <c r="E929" i="5"/>
  <c r="X929" i="5" s="1"/>
  <c r="E930" i="5"/>
  <c r="E931" i="5"/>
  <c r="X931" i="5" s="1"/>
  <c r="E932" i="5"/>
  <c r="E933" i="5"/>
  <c r="X933" i="5" s="1"/>
  <c r="E934" i="5"/>
  <c r="X934" i="5" s="1"/>
  <c r="E935" i="5"/>
  <c r="X935" i="5" s="1"/>
  <c r="E936" i="5"/>
  <c r="X936" i="5" s="1"/>
  <c r="E937" i="5"/>
  <c r="X937" i="5" s="1"/>
  <c r="E938" i="5"/>
  <c r="X938" i="5" s="1"/>
  <c r="E939" i="5"/>
  <c r="X939" i="5" s="1"/>
  <c r="E940" i="5"/>
  <c r="X940" i="5" s="1"/>
  <c r="E941" i="5"/>
  <c r="X941" i="5" s="1"/>
  <c r="E942" i="5"/>
  <c r="E943" i="5"/>
  <c r="X943" i="5" s="1"/>
  <c r="E944" i="5"/>
  <c r="E945" i="5"/>
  <c r="X945" i="5" s="1"/>
  <c r="E946" i="5"/>
  <c r="E947" i="5"/>
  <c r="X947" i="5" s="1"/>
  <c r="E948" i="5"/>
  <c r="E949" i="5"/>
  <c r="X949" i="5" s="1"/>
  <c r="E950" i="5"/>
  <c r="E951" i="5"/>
  <c r="X951" i="5" s="1"/>
  <c r="E952" i="5"/>
  <c r="E953" i="5"/>
  <c r="X953" i="5" s="1"/>
  <c r="E954" i="5"/>
  <c r="E955" i="5"/>
  <c r="X955" i="5" s="1"/>
  <c r="E956" i="5"/>
  <c r="E957" i="5"/>
  <c r="X957" i="5" s="1"/>
  <c r="E958" i="5"/>
  <c r="E959" i="5"/>
  <c r="X959" i="5" s="1"/>
  <c r="E960" i="5"/>
  <c r="E961" i="5"/>
  <c r="X961" i="5" s="1"/>
  <c r="E962" i="5"/>
  <c r="X962" i="5" s="1"/>
  <c r="E963" i="5"/>
  <c r="X963" i="5" s="1"/>
  <c r="E964" i="5"/>
  <c r="E965" i="5"/>
  <c r="X965" i="5" s="1"/>
  <c r="E966" i="5"/>
  <c r="X966" i="5" s="1"/>
  <c r="E967" i="5"/>
  <c r="X967" i="5" s="1"/>
  <c r="E968" i="5"/>
  <c r="E969" i="5"/>
  <c r="X969" i="5" s="1"/>
  <c r="E970" i="5"/>
  <c r="E971" i="5"/>
  <c r="X971" i="5" s="1"/>
  <c r="E972" i="5"/>
  <c r="E973" i="5"/>
  <c r="X973" i="5" s="1"/>
  <c r="E974" i="5"/>
  <c r="E975" i="5"/>
  <c r="X975" i="5" s="1"/>
  <c r="E976" i="5"/>
  <c r="E977" i="5"/>
  <c r="E978" i="5"/>
  <c r="E979" i="5"/>
  <c r="X979" i="5" s="1"/>
  <c r="E980" i="5"/>
  <c r="E981" i="5"/>
  <c r="X981" i="5" s="1"/>
  <c r="E982" i="5"/>
  <c r="X982" i="5" s="1"/>
  <c r="E983" i="5"/>
  <c r="X983" i="5" s="1"/>
  <c r="E984" i="5"/>
  <c r="E985" i="5"/>
  <c r="X985" i="5" s="1"/>
  <c r="E986" i="5"/>
  <c r="X986" i="5" s="1"/>
  <c r="E987" i="5"/>
  <c r="X987" i="5" s="1"/>
  <c r="E988" i="5"/>
  <c r="E989" i="5"/>
  <c r="X989" i="5" s="1"/>
  <c r="E990" i="5"/>
  <c r="X990" i="5" s="1"/>
  <c r="E991" i="5"/>
  <c r="X991" i="5" s="1"/>
  <c r="E992" i="5"/>
  <c r="E993" i="5"/>
  <c r="X993" i="5" s="1"/>
  <c r="E994" i="5"/>
  <c r="X994" i="5" s="1"/>
  <c r="E995" i="5"/>
  <c r="X995" i="5" s="1"/>
  <c r="E996" i="5"/>
  <c r="E997" i="5"/>
  <c r="X997" i="5" s="1"/>
  <c r="E998" i="5"/>
  <c r="X998" i="5" s="1"/>
  <c r="E999" i="5"/>
  <c r="X999" i="5" s="1"/>
  <c r="E1000" i="5"/>
  <c r="E1001" i="5"/>
  <c r="X1001" i="5" s="1"/>
  <c r="E1002" i="5"/>
  <c r="X1002" i="5" s="1"/>
  <c r="E1003" i="5"/>
  <c r="X1003" i="5" s="1"/>
  <c r="E1004" i="5"/>
  <c r="E1005" i="5"/>
  <c r="X1005" i="5" s="1"/>
  <c r="E1006" i="5"/>
  <c r="X1006" i="5" s="1"/>
  <c r="E1007" i="5"/>
  <c r="X1007" i="5" s="1"/>
  <c r="E1008" i="5"/>
  <c r="E1009" i="5"/>
  <c r="X1009" i="5" s="1"/>
  <c r="E1010" i="5"/>
  <c r="X1010" i="5" s="1"/>
  <c r="E1011" i="5"/>
  <c r="X1011" i="5" s="1"/>
  <c r="E1012" i="5"/>
  <c r="E1013" i="5"/>
  <c r="X1013" i="5" s="1"/>
  <c r="E1014" i="5"/>
  <c r="E1015" i="5"/>
  <c r="X1015" i="5" s="1"/>
  <c r="E1016" i="5"/>
  <c r="E1017" i="5"/>
  <c r="X1017" i="5" s="1"/>
  <c r="E1018" i="5"/>
  <c r="E1019" i="5"/>
  <c r="X1019" i="5" s="1"/>
  <c r="E1020" i="5"/>
  <c r="E1021" i="5"/>
  <c r="X1021" i="5" s="1"/>
  <c r="E1022" i="5"/>
  <c r="X1022" i="5" s="1"/>
  <c r="E1023" i="5"/>
  <c r="X1023" i="5" s="1"/>
  <c r="E1024" i="5"/>
  <c r="E1025" i="5"/>
  <c r="X1025" i="5" s="1"/>
  <c r="E1026" i="5"/>
  <c r="X1026" i="5" s="1"/>
  <c r="E1027" i="5"/>
  <c r="X1027" i="5" s="1"/>
  <c r="E1028" i="5"/>
  <c r="E1029" i="5"/>
  <c r="X1029" i="5" s="1"/>
  <c r="E1030" i="5"/>
  <c r="X1030" i="5" s="1"/>
  <c r="E1031" i="5"/>
  <c r="X1031" i="5" s="1"/>
  <c r="E1032" i="5"/>
  <c r="E1033" i="5"/>
  <c r="X1033" i="5" s="1"/>
  <c r="E1034" i="5"/>
  <c r="X1034" i="5" s="1"/>
  <c r="E1035" i="5"/>
  <c r="E1036" i="5"/>
  <c r="E1037" i="5"/>
  <c r="X1037" i="5" s="1"/>
  <c r="E1038" i="5"/>
  <c r="X1038" i="5" s="1"/>
  <c r="E1039" i="5"/>
  <c r="X1039" i="5" s="1"/>
  <c r="E1040" i="5"/>
  <c r="E1041" i="5"/>
  <c r="X1041" i="5" s="1"/>
  <c r="E1042" i="5"/>
  <c r="X1042" i="5" s="1"/>
  <c r="E1043" i="5"/>
  <c r="X1043" i="5" s="1"/>
  <c r="E1044" i="5"/>
  <c r="E1045" i="5"/>
  <c r="X1045" i="5" s="1"/>
  <c r="E1046" i="5"/>
  <c r="X1046" i="5" s="1"/>
  <c r="E1047" i="5"/>
  <c r="X1047" i="5" s="1"/>
  <c r="E1048" i="5"/>
  <c r="E1049" i="5"/>
  <c r="X1049" i="5" s="1"/>
  <c r="E1050" i="5"/>
  <c r="X1050" i="5" s="1"/>
  <c r="E1051" i="5"/>
  <c r="X1051" i="5" s="1"/>
  <c r="E1052" i="5"/>
  <c r="E1053" i="5"/>
  <c r="X1053" i="5" s="1"/>
  <c r="E1054" i="5"/>
  <c r="X1054" i="5" s="1"/>
  <c r="E1055" i="5"/>
  <c r="X1055" i="5" s="1"/>
  <c r="E1056" i="5"/>
  <c r="E1057" i="5"/>
  <c r="X1057" i="5" s="1"/>
  <c r="E1058" i="5"/>
  <c r="E1059" i="5"/>
  <c r="X1059" i="5" s="1"/>
  <c r="E1060" i="5"/>
  <c r="E1061" i="5"/>
  <c r="X1061" i="5" s="1"/>
  <c r="E1062" i="5"/>
  <c r="X1062" i="5" s="1"/>
  <c r="E1063" i="5"/>
  <c r="X1063" i="5" s="1"/>
  <c r="E1064" i="5"/>
  <c r="E1065" i="5"/>
  <c r="X1065" i="5" s="1"/>
  <c r="E1066" i="5"/>
  <c r="X1066" i="5" s="1"/>
  <c r="E1067" i="5"/>
  <c r="E1068" i="5"/>
  <c r="E1069" i="5"/>
  <c r="X1069" i="5" s="1"/>
  <c r="E1070" i="5"/>
  <c r="X1070" i="5" s="1"/>
  <c r="E1071" i="5"/>
  <c r="E1072" i="5"/>
  <c r="E1073" i="5"/>
  <c r="X1073" i="5" s="1"/>
  <c r="E1074" i="5"/>
  <c r="E1075" i="5"/>
  <c r="X1075" i="5" s="1"/>
  <c r="E1076" i="5"/>
  <c r="E1077" i="5"/>
  <c r="X1077" i="5" s="1"/>
  <c r="E1078" i="5"/>
  <c r="X1078" i="5" s="1"/>
  <c r="E1079" i="5"/>
  <c r="X1079" i="5" s="1"/>
  <c r="E1080" i="5"/>
  <c r="E1081" i="5"/>
  <c r="X1081" i="5" s="1"/>
  <c r="E1082" i="5"/>
  <c r="X1082" i="5" s="1"/>
  <c r="E1083" i="5"/>
  <c r="X1083" i="5" s="1"/>
  <c r="E1084" i="5"/>
  <c r="E1085" i="5"/>
  <c r="X1085" i="5" s="1"/>
  <c r="E1086" i="5"/>
  <c r="E1087" i="5"/>
  <c r="X1087" i="5" s="1"/>
  <c r="E1088" i="5"/>
  <c r="E1089" i="5"/>
  <c r="X1089" i="5" s="1"/>
  <c r="E1090" i="5"/>
  <c r="X1090" i="5" s="1"/>
  <c r="E1091" i="5"/>
  <c r="X1091" i="5" s="1"/>
  <c r="E1092" i="5"/>
  <c r="E1093" i="5"/>
  <c r="X1093" i="5" s="1"/>
  <c r="E1094" i="5"/>
  <c r="X1094" i="5" s="1"/>
  <c r="E1095" i="5"/>
  <c r="X1095" i="5" s="1"/>
  <c r="E1096" i="5"/>
  <c r="E1097" i="5"/>
  <c r="X1097" i="5" s="1"/>
  <c r="E1098" i="5"/>
  <c r="E1099" i="5"/>
  <c r="X1099" i="5" s="1"/>
  <c r="E1100" i="5"/>
  <c r="E1101" i="5"/>
  <c r="X1101" i="5" s="1"/>
  <c r="E1102" i="5"/>
  <c r="X1102" i="5" s="1"/>
  <c r="E1103" i="5"/>
  <c r="X1103" i="5" s="1"/>
  <c r="E1104" i="5"/>
  <c r="E1105" i="5"/>
  <c r="X1105" i="5" s="1"/>
  <c r="E1106" i="5"/>
  <c r="E1107" i="5"/>
  <c r="X1107" i="5" s="1"/>
  <c r="E1108" i="5"/>
  <c r="E1109" i="5"/>
  <c r="X1109" i="5" s="1"/>
  <c r="E1110" i="5"/>
  <c r="E1111" i="5"/>
  <c r="X1111" i="5" s="1"/>
  <c r="E1112" i="5"/>
  <c r="E1113" i="5"/>
  <c r="X1113" i="5" s="1"/>
  <c r="E1114" i="5"/>
  <c r="X1114" i="5" s="1"/>
  <c r="E1115" i="5"/>
  <c r="X1115" i="5" s="1"/>
  <c r="E1116" i="5"/>
  <c r="E1117" i="5"/>
  <c r="X1117" i="5" s="1"/>
  <c r="E1118" i="5"/>
  <c r="E1119" i="5"/>
  <c r="X1119" i="5" s="1"/>
  <c r="E1120" i="5"/>
  <c r="E1121" i="5"/>
  <c r="X1121" i="5" s="1"/>
  <c r="E1122" i="5"/>
  <c r="X1122" i="5" s="1"/>
  <c r="E1123" i="5"/>
  <c r="X1123" i="5" s="1"/>
  <c r="E1124" i="5"/>
  <c r="E1125" i="5"/>
  <c r="X1125" i="5" s="1"/>
  <c r="E1126" i="5"/>
  <c r="X1126" i="5" s="1"/>
  <c r="E1127" i="5"/>
  <c r="X1127" i="5" s="1"/>
  <c r="E1128" i="5"/>
  <c r="E1129" i="5"/>
  <c r="X1129" i="5" s="1"/>
  <c r="E1130" i="5"/>
  <c r="X1130" i="5" s="1"/>
  <c r="E1131" i="5"/>
  <c r="X1131" i="5" s="1"/>
  <c r="E1132" i="5"/>
  <c r="E1133" i="5"/>
  <c r="X1133" i="5" s="1"/>
  <c r="E1134" i="5"/>
  <c r="E1135" i="5"/>
  <c r="X1135" i="5" s="1"/>
  <c r="E1136" i="5"/>
  <c r="X1136" i="5" s="1"/>
  <c r="E1137" i="5"/>
  <c r="E1138" i="5"/>
  <c r="E1139" i="5"/>
  <c r="X1139" i="5" s="1"/>
  <c r="E1140" i="5"/>
  <c r="E1141" i="5"/>
  <c r="X1141" i="5" s="1"/>
  <c r="E1142" i="5"/>
  <c r="X1142" i="5" s="1"/>
  <c r="E1143" i="5"/>
  <c r="X1143" i="5" s="1"/>
  <c r="E1144" i="5"/>
  <c r="E1145" i="5"/>
  <c r="X1145" i="5" s="1"/>
  <c r="E1146" i="5"/>
  <c r="E1147" i="5"/>
  <c r="X1147" i="5" s="1"/>
  <c r="E1148" i="5"/>
  <c r="E1149" i="5"/>
  <c r="X1149" i="5" s="1"/>
  <c r="E1150" i="5"/>
  <c r="E1151" i="5"/>
  <c r="X1151" i="5" s="1"/>
  <c r="E1152" i="5"/>
  <c r="X1152" i="5" s="1"/>
  <c r="E1153" i="5"/>
  <c r="X1153" i="5" s="1"/>
  <c r="E1154" i="5"/>
  <c r="X1154" i="5" s="1"/>
  <c r="E1155" i="5"/>
  <c r="X1155" i="5" s="1"/>
  <c r="E1156" i="5"/>
  <c r="X1156" i="5" s="1"/>
  <c r="E1157" i="5"/>
  <c r="X1157" i="5" s="1"/>
  <c r="E1158" i="5"/>
  <c r="E1159" i="5"/>
  <c r="X1159" i="5" s="1"/>
  <c r="E1160" i="5"/>
  <c r="X1160" i="5" s="1"/>
  <c r="E1161" i="5"/>
  <c r="X1161" i="5" s="1"/>
  <c r="E1162" i="5"/>
  <c r="E1163" i="5"/>
  <c r="X1163" i="5" s="1"/>
  <c r="E1164" i="5"/>
  <c r="E1165" i="5"/>
  <c r="X1165" i="5" s="1"/>
  <c r="E1166" i="5"/>
  <c r="X1166" i="5" s="1"/>
  <c r="E1167" i="5"/>
  <c r="X1167" i="5" s="1"/>
  <c r="E1168" i="5"/>
  <c r="X1168" i="5" s="1"/>
  <c r="E1169" i="5"/>
  <c r="X1169" i="5" s="1"/>
  <c r="E1170" i="5"/>
  <c r="E1171" i="5"/>
  <c r="X1171" i="5" s="1"/>
  <c r="E1172" i="5"/>
  <c r="X1172" i="5" s="1"/>
  <c r="E1173" i="5"/>
  <c r="X1173" i="5" s="1"/>
  <c r="E1174" i="5"/>
  <c r="E1175" i="5"/>
  <c r="X1175" i="5" s="1"/>
  <c r="E1176" i="5"/>
  <c r="X1176" i="5" s="1"/>
  <c r="E1177" i="5"/>
  <c r="X1177" i="5" s="1"/>
  <c r="E1178" i="5"/>
  <c r="E1179" i="5"/>
  <c r="X1179" i="5" s="1"/>
  <c r="E1180" i="5"/>
  <c r="E1181" i="5"/>
  <c r="X1181" i="5" s="1"/>
  <c r="E1182" i="5"/>
  <c r="X1182" i="5" s="1"/>
  <c r="E1183" i="5"/>
  <c r="X1183" i="5" s="1"/>
  <c r="E1184" i="5"/>
  <c r="E1185" i="5"/>
  <c r="X1185" i="5" s="1"/>
  <c r="E1186" i="5"/>
  <c r="X1186" i="5" s="1"/>
  <c r="E1187" i="5"/>
  <c r="X1187" i="5" s="1"/>
  <c r="E1188" i="5"/>
  <c r="E1189" i="5"/>
  <c r="X1189" i="5" s="1"/>
  <c r="E1190" i="5"/>
  <c r="E1191" i="5"/>
  <c r="X1191" i="5" s="1"/>
  <c r="E1192" i="5"/>
  <c r="E1193" i="5"/>
  <c r="X1193" i="5" s="1"/>
  <c r="E1194" i="5"/>
  <c r="E1195" i="5"/>
  <c r="E1196" i="5"/>
  <c r="E1197" i="5"/>
  <c r="X1197" i="5" s="1"/>
  <c r="E1198" i="5"/>
  <c r="E1199" i="5"/>
  <c r="X1199" i="5" s="1"/>
  <c r="E1200" i="5"/>
  <c r="X1200" i="5" s="1"/>
  <c r="E1201" i="5"/>
  <c r="X1201" i="5" s="1"/>
  <c r="E1202" i="5"/>
  <c r="E1203" i="5"/>
  <c r="X1203" i="5" s="1"/>
  <c r="E1204" i="5"/>
  <c r="E1205" i="5"/>
  <c r="X1205" i="5" s="1"/>
  <c r="E1206" i="5"/>
  <c r="E1207" i="5"/>
  <c r="X1207" i="5" s="1"/>
  <c r="E1208" i="5"/>
  <c r="X1208" i="5" s="1"/>
  <c r="E1209" i="5"/>
  <c r="X1209" i="5" s="1"/>
  <c r="E1210" i="5"/>
  <c r="E1211" i="5"/>
  <c r="X1211" i="5" s="1"/>
  <c r="E1212" i="5"/>
  <c r="X1212" i="5" s="1"/>
  <c r="E1213" i="5"/>
  <c r="X1213" i="5" s="1"/>
  <c r="E1214" i="5"/>
  <c r="E1215" i="5"/>
  <c r="X1215" i="5" s="1"/>
  <c r="E1216" i="5"/>
  <c r="X1216" i="5" s="1"/>
  <c r="E1217" i="5"/>
  <c r="X1217" i="5" s="1"/>
  <c r="E1218" i="5"/>
  <c r="X1218" i="5" s="1"/>
  <c r="E1219" i="5"/>
  <c r="X1219" i="5" s="1"/>
  <c r="E1220" i="5"/>
  <c r="X1220" i="5" s="1"/>
  <c r="E1221" i="5"/>
  <c r="X1221" i="5" s="1"/>
  <c r="E1222" i="5"/>
  <c r="E1223" i="5"/>
  <c r="X1223" i="5" s="1"/>
  <c r="E1224" i="5"/>
  <c r="X1224" i="5" s="1"/>
  <c r="E1225" i="5"/>
  <c r="X1225" i="5" s="1"/>
  <c r="E1226" i="5"/>
  <c r="E1227" i="5"/>
  <c r="X1227" i="5" s="1"/>
  <c r="E1228" i="5"/>
  <c r="E1229" i="5"/>
  <c r="X1229" i="5" s="1"/>
  <c r="E1230" i="5"/>
  <c r="X1230" i="5" s="1"/>
  <c r="E1231" i="5"/>
  <c r="X1231" i="5" s="1"/>
  <c r="E1232" i="5"/>
  <c r="X1232" i="5" s="1"/>
  <c r="E1233" i="5"/>
  <c r="X1233" i="5" s="1"/>
  <c r="E1234" i="5"/>
  <c r="E1235" i="5"/>
  <c r="X1235" i="5" s="1"/>
  <c r="E1236" i="5"/>
  <c r="X1236" i="5" s="1"/>
  <c r="E1237" i="5"/>
  <c r="X1237" i="5" s="1"/>
  <c r="E1238" i="5"/>
  <c r="E1239" i="5"/>
  <c r="X1239" i="5" s="1"/>
  <c r="E1240" i="5"/>
  <c r="X1240" i="5" s="1"/>
  <c r="E1241" i="5"/>
  <c r="X1241" i="5" s="1"/>
  <c r="E1242" i="5"/>
  <c r="X1242" i="5" s="1"/>
  <c r="E1243" i="5"/>
  <c r="X1243" i="5" s="1"/>
  <c r="E1244" i="5"/>
  <c r="E1245" i="5"/>
  <c r="X1245" i="5" s="1"/>
  <c r="E1246" i="5"/>
  <c r="E1247" i="5"/>
  <c r="X1247" i="5" s="1"/>
  <c r="E1248" i="5"/>
  <c r="X1248" i="5" s="1"/>
  <c r="E1249" i="5"/>
  <c r="X1249" i="5" s="1"/>
  <c r="E1250" i="5"/>
  <c r="E1251" i="5"/>
  <c r="X1251" i="5" s="1"/>
  <c r="E1252" i="5"/>
  <c r="X1252" i="5" s="1"/>
  <c r="E1253" i="5"/>
  <c r="X1253" i="5" s="1"/>
  <c r="E1254" i="5"/>
  <c r="E1255" i="5"/>
  <c r="X1255" i="5" s="1"/>
  <c r="E1256" i="5"/>
  <c r="X1256" i="5" s="1"/>
  <c r="E1257" i="5"/>
  <c r="X1257" i="5" s="1"/>
  <c r="E1258" i="5"/>
  <c r="E1259" i="5"/>
  <c r="X1259" i="5" s="1"/>
  <c r="E1260" i="5"/>
  <c r="E1261" i="5"/>
  <c r="X1261" i="5" s="1"/>
  <c r="E1262" i="5"/>
  <c r="E1263" i="5"/>
  <c r="X1263" i="5" s="1"/>
  <c r="E1264" i="5"/>
  <c r="X1264" i="5" s="1"/>
  <c r="E1265" i="5"/>
  <c r="X1265" i="5" s="1"/>
  <c r="E1266" i="5"/>
  <c r="E1267" i="5"/>
  <c r="X1267" i="5" s="1"/>
  <c r="E1268" i="5"/>
  <c r="X1268" i="5" s="1"/>
  <c r="E1269" i="5"/>
  <c r="X1269" i="5" s="1"/>
  <c r="E1270" i="5"/>
  <c r="E1271" i="5"/>
  <c r="X1271" i="5" s="1"/>
  <c r="E1272" i="5"/>
  <c r="E1273" i="5"/>
  <c r="X1273" i="5" s="1"/>
  <c r="E1274" i="5"/>
  <c r="E1275" i="5"/>
  <c r="X1275" i="5" s="1"/>
  <c r="E1276" i="5"/>
  <c r="X1276" i="5" s="1"/>
  <c r="E1277" i="5"/>
  <c r="X1277" i="5" s="1"/>
  <c r="E1278" i="5"/>
  <c r="E1279" i="5"/>
  <c r="X1279" i="5" s="1"/>
  <c r="E1280" i="5"/>
  <c r="E1281" i="5"/>
  <c r="X1281" i="5" s="1"/>
  <c r="E1282" i="5"/>
  <c r="E1283" i="5"/>
  <c r="X1283" i="5" s="1"/>
  <c r="E1284" i="5"/>
  <c r="X1284" i="5" s="1"/>
  <c r="E1285" i="5"/>
  <c r="X1285" i="5" s="1"/>
  <c r="E1286" i="5"/>
  <c r="E1287" i="5"/>
  <c r="X1287" i="5" s="1"/>
  <c r="E1288" i="5"/>
  <c r="X1288" i="5" s="1"/>
  <c r="E1289" i="5"/>
  <c r="X1289" i="5" s="1"/>
  <c r="E1290" i="5"/>
  <c r="E1291" i="5"/>
  <c r="X1291" i="5" s="1"/>
  <c r="E1292" i="5"/>
  <c r="E1293" i="5"/>
  <c r="X1293" i="5" s="1"/>
  <c r="E1294" i="5"/>
  <c r="E1295" i="5"/>
  <c r="X1295" i="5" s="1"/>
  <c r="E1296" i="5"/>
  <c r="X1296" i="5" s="1"/>
  <c r="E1297" i="5"/>
  <c r="E1298" i="5"/>
  <c r="E1299" i="5"/>
  <c r="X1299" i="5" s="1"/>
  <c r="E1300" i="5"/>
  <c r="E1301" i="5"/>
  <c r="X1301" i="5" s="1"/>
  <c r="E1302" i="5"/>
  <c r="E1303" i="5"/>
  <c r="X1303" i="5" s="1"/>
  <c r="E1304" i="5"/>
  <c r="E1305" i="5"/>
  <c r="X1305" i="5" s="1"/>
  <c r="E1306" i="5"/>
  <c r="E1307" i="5"/>
  <c r="X1307" i="5" s="1"/>
  <c r="E1308" i="5"/>
  <c r="E1309" i="5"/>
  <c r="X1309" i="5" s="1"/>
  <c r="E1310" i="5"/>
  <c r="E1311" i="5"/>
  <c r="X1311" i="5" s="1"/>
  <c r="E1312" i="5"/>
  <c r="X1312" i="5" s="1"/>
  <c r="E1313" i="5"/>
  <c r="X1313" i="5" s="1"/>
  <c r="E1314" i="5"/>
  <c r="E1315" i="5"/>
  <c r="X1315" i="5" s="1"/>
  <c r="E1316" i="5"/>
  <c r="X1316" i="5" s="1"/>
  <c r="E1317" i="5"/>
  <c r="X1317" i="5" s="1"/>
  <c r="E1318" i="5"/>
  <c r="E1319" i="5"/>
  <c r="X1319" i="5" s="1"/>
  <c r="E1320" i="5"/>
  <c r="E1321" i="5"/>
  <c r="X1321" i="5" s="1"/>
  <c r="E1322" i="5"/>
  <c r="E1323" i="5"/>
  <c r="X1323" i="5" s="1"/>
  <c r="E1324" i="5"/>
  <c r="X1324" i="5" s="1"/>
  <c r="E1325" i="5"/>
  <c r="E1326" i="5"/>
  <c r="E1327" i="5"/>
  <c r="X1327" i="5" s="1"/>
  <c r="E1328" i="5"/>
  <c r="E1329" i="5"/>
  <c r="X1329" i="5" s="1"/>
  <c r="E1330" i="5"/>
  <c r="E1331" i="5"/>
  <c r="X1331" i="5" s="1"/>
  <c r="E1332" i="5"/>
  <c r="X1332" i="5" s="1"/>
  <c r="E1333" i="5"/>
  <c r="X1333" i="5" s="1"/>
  <c r="E1334" i="5"/>
  <c r="E1335" i="5"/>
  <c r="E1336" i="5"/>
  <c r="X1336" i="5" s="1"/>
  <c r="E1337" i="5"/>
  <c r="X1337" i="5" s="1"/>
  <c r="E1338" i="5"/>
  <c r="E1339" i="5"/>
  <c r="X1339" i="5" s="1"/>
  <c r="E1340" i="5"/>
  <c r="E1341" i="5"/>
  <c r="X1341" i="5" s="1"/>
  <c r="E1342" i="5"/>
  <c r="X1342" i="5" s="1"/>
  <c r="E1343" i="5"/>
  <c r="X1343" i="5" s="1"/>
  <c r="E1344" i="5"/>
  <c r="E1345" i="5"/>
  <c r="X1345" i="5" s="1"/>
  <c r="E1346" i="5"/>
  <c r="E1347" i="5"/>
  <c r="X1347" i="5" s="1"/>
  <c r="E1348" i="5"/>
  <c r="E1349" i="5"/>
  <c r="X1349" i="5" s="1"/>
  <c r="E1350" i="5"/>
  <c r="E1351" i="5"/>
  <c r="X1351" i="5" s="1"/>
  <c r="E1352" i="5"/>
  <c r="E1353" i="5"/>
  <c r="X1353" i="5" s="1"/>
  <c r="E1354" i="5"/>
  <c r="E1355" i="5"/>
  <c r="X1355" i="5" s="1"/>
  <c r="E1356" i="5"/>
  <c r="X1356" i="5" s="1"/>
  <c r="E1357" i="5"/>
  <c r="X1357" i="5" s="1"/>
  <c r="E1358" i="5"/>
  <c r="E1359" i="5"/>
  <c r="X1359" i="5" s="1"/>
  <c r="E1360" i="5"/>
  <c r="E1361" i="5"/>
  <c r="X1361" i="5" s="1"/>
  <c r="E1362" i="5"/>
  <c r="E1363" i="5"/>
  <c r="X1363" i="5" s="1"/>
  <c r="E1364" i="5"/>
  <c r="X1364" i="5" s="1"/>
  <c r="E1365" i="5"/>
  <c r="X1365" i="5" s="1"/>
  <c r="E1366" i="5"/>
  <c r="E1367" i="5"/>
  <c r="X1367" i="5" s="1"/>
  <c r="E1368" i="5"/>
  <c r="E1369" i="5"/>
  <c r="X1369" i="5" s="1"/>
  <c r="E1370" i="5"/>
  <c r="E1371" i="5"/>
  <c r="X1371" i="5" s="1"/>
  <c r="E1372" i="5"/>
  <c r="X1372" i="5" s="1"/>
  <c r="E1373" i="5"/>
  <c r="X1373" i="5" s="1"/>
  <c r="E1374" i="5"/>
  <c r="E1375" i="5"/>
  <c r="X1375" i="5" s="1"/>
  <c r="E1376" i="5"/>
  <c r="E1377" i="5"/>
  <c r="X1377" i="5" s="1"/>
  <c r="E1378" i="5"/>
  <c r="E1379" i="5"/>
  <c r="X1379" i="5" s="1"/>
  <c r="E1380" i="5"/>
  <c r="X1380" i="5" s="1"/>
  <c r="E1381" i="5"/>
  <c r="X1381" i="5" s="1"/>
  <c r="E1382" i="5"/>
  <c r="E1383" i="5"/>
  <c r="X1383" i="5" s="1"/>
  <c r="E1384" i="5"/>
  <c r="E1385" i="5"/>
  <c r="X1385" i="5" s="1"/>
  <c r="E1386" i="5"/>
  <c r="E1387" i="5"/>
  <c r="X1387" i="5" s="1"/>
  <c r="E1388" i="5"/>
  <c r="E1389" i="5"/>
  <c r="X1389" i="5" s="1"/>
  <c r="E1390" i="5"/>
  <c r="E1391" i="5"/>
  <c r="X1391" i="5" s="1"/>
  <c r="E1392" i="5"/>
  <c r="E1393" i="5"/>
  <c r="X1393" i="5" s="1"/>
  <c r="E1394" i="5"/>
  <c r="E1395" i="5"/>
  <c r="X1395" i="5" s="1"/>
  <c r="E1396" i="5"/>
  <c r="X1396" i="5" s="1"/>
  <c r="E1397" i="5"/>
  <c r="X1397" i="5" s="1"/>
  <c r="E1398" i="5"/>
  <c r="E1399" i="5"/>
  <c r="X1399" i="5" s="1"/>
  <c r="E1400" i="5"/>
  <c r="E1401" i="5"/>
  <c r="X1401" i="5" s="1"/>
  <c r="E1402" i="5"/>
  <c r="X1402" i="5" s="1"/>
  <c r="E1403" i="5"/>
  <c r="X1403" i="5" s="1"/>
  <c r="E1404" i="5"/>
  <c r="E1405" i="5"/>
  <c r="X1405" i="5" s="1"/>
  <c r="E1406" i="5"/>
  <c r="X1406" i="5" s="1"/>
  <c r="E1407" i="5"/>
  <c r="X1407" i="5" s="1"/>
  <c r="E1408" i="5"/>
  <c r="X1408" i="5" s="1"/>
  <c r="E1409" i="5"/>
  <c r="X1409" i="5" s="1"/>
  <c r="E1410" i="5"/>
  <c r="X1410" i="5" s="1"/>
  <c r="E1411" i="5"/>
  <c r="X1411" i="5" s="1"/>
  <c r="E1412" i="5"/>
  <c r="X1412" i="5" s="1"/>
  <c r="E1413" i="5"/>
  <c r="X1413" i="5" s="1"/>
  <c r="E1414" i="5"/>
  <c r="E1415" i="5"/>
  <c r="X1415" i="5" s="1"/>
  <c r="E1416" i="5"/>
  <c r="X1416" i="5" s="1"/>
  <c r="E1417" i="5"/>
  <c r="X1417" i="5" s="1"/>
  <c r="E1418" i="5"/>
  <c r="X1418" i="5" s="1"/>
  <c r="E1419" i="5"/>
  <c r="X1419" i="5" s="1"/>
  <c r="E1420" i="5"/>
  <c r="E1421" i="5"/>
  <c r="E1422" i="5"/>
  <c r="X1422" i="5" s="1"/>
  <c r="E1423" i="5"/>
  <c r="X1423" i="5" s="1"/>
  <c r="E1424" i="5"/>
  <c r="X1424" i="5" s="1"/>
  <c r="E1425" i="5"/>
  <c r="X1425" i="5" s="1"/>
  <c r="E1426" i="5"/>
  <c r="E1427" i="5"/>
  <c r="X1427" i="5" s="1"/>
  <c r="E1428" i="5"/>
  <c r="E1429" i="5"/>
  <c r="X1429" i="5" s="1"/>
  <c r="E1430" i="5"/>
  <c r="X1430" i="5" s="1"/>
  <c r="E1431" i="5"/>
  <c r="X1431" i="5" s="1"/>
  <c r="E1432" i="5"/>
  <c r="E1433" i="5"/>
  <c r="X1433" i="5" s="1"/>
  <c r="E1434" i="5"/>
  <c r="E1435" i="5"/>
  <c r="X1435" i="5" s="1"/>
  <c r="E1436" i="5"/>
  <c r="E1437" i="5"/>
  <c r="X1437" i="5" s="1"/>
  <c r="E1438" i="5"/>
  <c r="X1438" i="5" s="1"/>
  <c r="E1439" i="5"/>
  <c r="X1439" i="5" s="1"/>
  <c r="E1440" i="5"/>
  <c r="E1441" i="5"/>
  <c r="X1441" i="5" s="1"/>
  <c r="E1442" i="5"/>
  <c r="X1442" i="5" s="1"/>
  <c r="E1443" i="5"/>
  <c r="X1443" i="5" s="1"/>
  <c r="E1444" i="5"/>
  <c r="E1445" i="5"/>
  <c r="X1445" i="5" s="1"/>
  <c r="E1446" i="5"/>
  <c r="X1446" i="5" s="1"/>
  <c r="E1447" i="5"/>
  <c r="X1447" i="5" s="1"/>
  <c r="E1448" i="5"/>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E1461" i="5"/>
  <c r="X1461" i="5" s="1"/>
  <c r="E1462" i="5"/>
  <c r="E1463" i="5"/>
  <c r="X1463" i="5" s="1"/>
  <c r="E1464" i="5"/>
  <c r="E1465" i="5"/>
  <c r="X1465" i="5" s="1"/>
  <c r="E1466" i="5"/>
  <c r="X1466" i="5" s="1"/>
  <c r="E1467" i="5"/>
  <c r="X1467" i="5" s="1"/>
  <c r="E1468" i="5"/>
  <c r="X1468" i="5" s="1"/>
  <c r="E1469" i="5"/>
  <c r="X1469" i="5" s="1"/>
  <c r="E1470" i="5"/>
  <c r="X1470" i="5" s="1"/>
  <c r="E1471" i="5"/>
  <c r="E1472" i="5"/>
  <c r="E1473" i="5"/>
  <c r="X1473" i="5" s="1"/>
  <c r="E1474" i="5"/>
  <c r="X1474" i="5" s="1"/>
  <c r="E1475" i="5"/>
  <c r="X1475" i="5" s="1"/>
  <c r="E1476" i="5"/>
  <c r="E1477" i="5"/>
  <c r="X1477" i="5" s="1"/>
  <c r="E1478" i="5"/>
  <c r="X1478" i="5" s="1"/>
  <c r="E1479" i="5"/>
  <c r="X1479" i="5" s="1"/>
  <c r="E1480" i="5"/>
  <c r="X1480" i="5" s="1"/>
  <c r="E1481" i="5"/>
  <c r="X1481" i="5" s="1"/>
  <c r="E1482" i="5"/>
  <c r="X1482" i="5" s="1"/>
  <c r="E1483" i="5"/>
  <c r="X1483" i="5" s="1"/>
  <c r="E1484" i="5"/>
  <c r="E1485" i="5"/>
  <c r="X1485" i="5" s="1"/>
  <c r="E1486" i="5"/>
  <c r="E1487" i="5"/>
  <c r="X1487" i="5" s="1"/>
  <c r="E1488" i="5"/>
  <c r="E1489" i="5"/>
  <c r="X1489" i="5" s="1"/>
  <c r="E1490" i="5"/>
  <c r="X1490" i="5" s="1"/>
  <c r="E1491" i="5"/>
  <c r="X1491" i="5" s="1"/>
  <c r="E1492" i="5"/>
  <c r="X1492" i="5" s="1"/>
  <c r="E1493" i="5"/>
  <c r="X1493" i="5" s="1"/>
  <c r="E1494" i="5"/>
  <c r="E1495" i="5"/>
  <c r="X1495" i="5" s="1"/>
  <c r="E1496" i="5"/>
  <c r="E1497" i="5"/>
  <c r="X1497" i="5" s="1"/>
  <c r="E1498" i="5"/>
  <c r="X1498" i="5" s="1"/>
  <c r="E1499" i="5"/>
  <c r="X1499" i="5" s="1"/>
  <c r="E1500" i="5"/>
  <c r="E1501" i="5"/>
  <c r="X1501" i="5" s="1"/>
  <c r="E1502" i="5"/>
  <c r="X1502" i="5" s="1"/>
  <c r="E1503" i="5"/>
  <c r="X1503" i="5" s="1"/>
  <c r="E1504" i="5"/>
  <c r="E1505" i="5"/>
  <c r="X1505" i="5" s="1"/>
  <c r="E1506" i="5"/>
  <c r="X1506" i="5" s="1"/>
  <c r="E1507" i="5"/>
  <c r="X1507" i="5" s="1"/>
  <c r="E1508" i="5"/>
  <c r="E1509" i="5"/>
  <c r="X1509" i="5" s="1"/>
  <c r="E1510" i="5"/>
  <c r="E1511" i="5"/>
  <c r="X1511" i="5" s="1"/>
  <c r="E1512" i="5"/>
  <c r="X1512" i="5" s="1"/>
  <c r="E1513" i="5"/>
  <c r="X1513" i="5" s="1"/>
  <c r="E1514" i="5"/>
  <c r="X1514" i="5" s="1"/>
  <c r="E1515" i="5"/>
  <c r="X1515" i="5" s="1"/>
  <c r="E1516" i="5"/>
  <c r="E1517" i="5"/>
  <c r="X1517" i="5" s="1"/>
  <c r="E1518" i="5"/>
  <c r="E1519" i="5"/>
  <c r="X1519" i="5" s="1"/>
  <c r="E1520" i="5"/>
  <c r="E1521" i="5"/>
  <c r="X1521" i="5" s="1"/>
  <c r="E1522" i="5"/>
  <c r="X1522" i="5" s="1"/>
  <c r="E1523" i="5"/>
  <c r="X1523" i="5" s="1"/>
  <c r="E1524" i="5"/>
  <c r="X1524" i="5" s="1"/>
  <c r="E1525" i="5"/>
  <c r="X1525" i="5" s="1"/>
  <c r="E1526" i="5"/>
  <c r="E1527" i="5"/>
  <c r="X1527" i="5" s="1"/>
  <c r="E1528" i="5"/>
  <c r="E1529" i="5"/>
  <c r="X1529" i="5" s="1"/>
  <c r="E1530" i="5"/>
  <c r="X1530" i="5" s="1"/>
  <c r="E1531" i="5"/>
  <c r="X1531" i="5" s="1"/>
  <c r="E1532" i="5"/>
  <c r="E1533" i="5"/>
  <c r="X1533" i="5" s="1"/>
  <c r="E1534" i="5"/>
  <c r="X1534" i="5" s="1"/>
  <c r="E1535" i="5"/>
  <c r="X1535" i="5" s="1"/>
  <c r="E1536" i="5"/>
  <c r="E1537" i="5"/>
  <c r="X1537" i="5" s="1"/>
  <c r="E1538" i="5"/>
  <c r="X1538" i="5" s="1"/>
  <c r="E1539" i="5"/>
  <c r="X1539" i="5" s="1"/>
  <c r="E1540" i="5"/>
  <c r="E1541" i="5"/>
  <c r="X1541" i="5" s="1"/>
  <c r="E1542" i="5"/>
  <c r="X1542" i="5" s="1"/>
  <c r="E1543" i="5"/>
  <c r="X1543" i="5" s="1"/>
  <c r="E1544" i="5"/>
  <c r="E1545" i="5"/>
  <c r="X1545" i="5" s="1"/>
  <c r="E1546" i="5"/>
  <c r="X1546" i="5" s="1"/>
  <c r="E1547" i="5"/>
  <c r="X1547" i="5" s="1"/>
  <c r="E1548" i="5"/>
  <c r="E1549" i="5"/>
  <c r="X1549" i="5" s="1"/>
  <c r="E1550" i="5"/>
  <c r="E1551" i="5"/>
  <c r="X1551" i="5" s="1"/>
  <c r="E1552" i="5"/>
  <c r="E1553" i="5"/>
  <c r="X1553" i="5" s="1"/>
  <c r="E1554" i="5"/>
  <c r="E1555" i="5"/>
  <c r="X1555" i="5" s="1"/>
  <c r="E1556" i="5"/>
  <c r="E1557" i="5"/>
  <c r="X1557" i="5" s="1"/>
  <c r="E1558" i="5"/>
  <c r="E1559" i="5"/>
  <c r="X1559" i="5" s="1"/>
  <c r="E1560" i="5"/>
  <c r="E1561" i="5"/>
  <c r="X1561" i="5" s="1"/>
  <c r="E1562" i="5"/>
  <c r="E1563" i="5"/>
  <c r="X1563" i="5" s="1"/>
  <c r="E1564" i="5"/>
  <c r="E1565" i="5"/>
  <c r="X1565" i="5" s="1"/>
  <c r="E1566" i="5"/>
  <c r="E1567" i="5"/>
  <c r="X1567" i="5" s="1"/>
  <c r="E1568" i="5"/>
  <c r="E1569" i="5"/>
  <c r="X1569" i="5" s="1"/>
  <c r="E1570" i="5"/>
  <c r="E1571" i="5"/>
  <c r="X1571" i="5" s="1"/>
  <c r="E1572" i="5"/>
  <c r="E1573" i="5"/>
  <c r="X1573" i="5" s="1"/>
  <c r="E1574" i="5"/>
  <c r="E1575" i="5"/>
  <c r="X1575" i="5" s="1"/>
  <c r="E1576" i="5"/>
  <c r="E1577" i="5"/>
  <c r="X1577" i="5" s="1"/>
  <c r="E1578" i="5"/>
  <c r="E1579" i="5"/>
  <c r="X1579" i="5" s="1"/>
  <c r="E1580" i="5"/>
  <c r="E1581" i="5"/>
  <c r="X1581" i="5" s="1"/>
  <c r="E1582" i="5"/>
  <c r="E1583" i="5"/>
  <c r="X1583" i="5" s="1"/>
  <c r="E1584" i="5"/>
  <c r="E1585" i="5"/>
  <c r="X1585" i="5" s="1"/>
  <c r="E1586" i="5"/>
  <c r="E1587" i="5"/>
  <c r="X1587" i="5" s="1"/>
  <c r="E1588" i="5"/>
  <c r="E1589" i="5"/>
  <c r="X1589" i="5" s="1"/>
  <c r="E1590" i="5"/>
  <c r="E1591" i="5"/>
  <c r="X1591" i="5" s="1"/>
  <c r="E1592" i="5"/>
  <c r="E1593" i="5"/>
  <c r="X1593" i="5" s="1"/>
  <c r="E1594" i="5"/>
  <c r="E1595" i="5"/>
  <c r="X1595" i="5" s="1"/>
  <c r="E1596" i="5"/>
  <c r="E1597" i="5"/>
  <c r="X1597" i="5" s="1"/>
  <c r="E1598" i="5"/>
  <c r="E1599" i="5"/>
  <c r="X1599" i="5" s="1"/>
  <c r="E1600" i="5"/>
  <c r="E1601" i="5"/>
  <c r="X1601" i="5" s="1"/>
  <c r="E1602" i="5"/>
  <c r="E1603" i="5"/>
  <c r="E1604" i="5"/>
  <c r="E1605" i="5"/>
  <c r="X1605" i="5" s="1"/>
  <c r="E1606" i="5"/>
  <c r="E1607" i="5"/>
  <c r="X1607" i="5" s="1"/>
  <c r="E1608" i="5"/>
  <c r="E1609" i="5"/>
  <c r="X1609" i="5" s="1"/>
  <c r="E1610" i="5"/>
  <c r="E1611" i="5"/>
  <c r="X1611" i="5" s="1"/>
  <c r="E1612" i="5"/>
  <c r="E1613" i="5"/>
  <c r="X1613" i="5" s="1"/>
  <c r="E1614" i="5"/>
  <c r="E1615" i="5"/>
  <c r="X1615" i="5" s="1"/>
  <c r="E1616" i="5"/>
  <c r="E1617" i="5"/>
  <c r="X1617" i="5" s="1"/>
  <c r="E1618" i="5"/>
  <c r="E1619" i="5"/>
  <c r="X1619" i="5" s="1"/>
  <c r="E1620" i="5"/>
  <c r="E1621" i="5"/>
  <c r="X1621" i="5" s="1"/>
  <c r="E1622" i="5"/>
  <c r="E1623" i="5"/>
  <c r="X1623" i="5" s="1"/>
  <c r="E1624" i="5"/>
  <c r="E1625" i="5"/>
  <c r="X1625" i="5" s="1"/>
  <c r="E1626" i="5"/>
  <c r="E1627" i="5"/>
  <c r="X1627" i="5" s="1"/>
  <c r="E1628" i="5"/>
  <c r="X1628" i="5" s="1"/>
  <c r="E1629" i="5"/>
  <c r="X1629" i="5" s="1"/>
  <c r="E1630" i="5"/>
  <c r="E1631" i="5"/>
  <c r="X1631" i="5" s="1"/>
  <c r="E1632" i="5"/>
  <c r="X1632" i="5" s="1"/>
  <c r="E1633" i="5"/>
  <c r="X1633" i="5" s="1"/>
  <c r="E1634" i="5"/>
  <c r="E1635" i="5"/>
  <c r="X1635" i="5" s="1"/>
  <c r="E1636" i="5"/>
  <c r="X1636" i="5" s="1"/>
  <c r="E1637" i="5"/>
  <c r="X1637" i="5" s="1"/>
  <c r="E1638" i="5"/>
  <c r="E1639" i="5"/>
  <c r="X1639" i="5" s="1"/>
  <c r="E1640" i="5"/>
  <c r="X1640" i="5" s="1"/>
  <c r="E1641" i="5"/>
  <c r="X1641" i="5" s="1"/>
  <c r="E1642" i="5"/>
  <c r="E1643" i="5"/>
  <c r="X1643" i="5" s="1"/>
  <c r="E1644" i="5"/>
  <c r="E1645" i="5"/>
  <c r="X1645" i="5" s="1"/>
  <c r="E1646" i="5"/>
  <c r="E1647" i="5"/>
  <c r="X1647" i="5" s="1"/>
  <c r="E1648" i="5"/>
  <c r="E1649" i="5"/>
  <c r="X1649" i="5" s="1"/>
  <c r="E1650" i="5"/>
  <c r="E1651" i="5"/>
  <c r="X1651" i="5" s="1"/>
  <c r="E1652" i="5"/>
  <c r="E1653" i="5"/>
  <c r="X1653" i="5" s="1"/>
  <c r="E1654" i="5"/>
  <c r="E1655" i="5"/>
  <c r="X1655" i="5" s="1"/>
  <c r="E1656" i="5"/>
  <c r="X1656" i="5" s="1"/>
  <c r="E1657" i="5"/>
  <c r="X1657" i="5" s="1"/>
  <c r="E1658" i="5"/>
  <c r="E1659" i="5"/>
  <c r="X1659" i="5" s="1"/>
  <c r="E1660" i="5"/>
  <c r="E1661" i="5"/>
  <c r="X1661" i="5" s="1"/>
  <c r="E1662" i="5"/>
  <c r="E1663" i="5"/>
  <c r="X1663" i="5" s="1"/>
  <c r="E1664" i="5"/>
  <c r="E1665" i="5"/>
  <c r="X1665" i="5" s="1"/>
  <c r="E1666" i="5"/>
  <c r="E1667" i="5"/>
  <c r="E1668" i="5"/>
  <c r="E1669" i="5"/>
  <c r="X1669" i="5" s="1"/>
  <c r="E1670" i="5"/>
  <c r="E1671" i="5"/>
  <c r="E1672" i="5"/>
  <c r="E1673" i="5"/>
  <c r="X1673" i="5" s="1"/>
  <c r="E1674" i="5"/>
  <c r="E1675" i="5"/>
  <c r="X1675" i="5" s="1"/>
  <c r="E1676" i="5"/>
  <c r="X1676" i="5" s="1"/>
  <c r="E1677" i="5"/>
  <c r="X1677" i="5" s="1"/>
  <c r="E1678" i="5"/>
  <c r="E1679" i="5"/>
  <c r="X1679" i="5" s="1"/>
  <c r="E1680" i="5"/>
  <c r="X1680" i="5" s="1"/>
  <c r="E1681" i="5"/>
  <c r="X1681" i="5" s="1"/>
  <c r="E1682" i="5"/>
  <c r="E1683" i="5"/>
  <c r="X1683" i="5" s="1"/>
  <c r="E1684" i="5"/>
  <c r="E1685" i="5"/>
  <c r="X1685" i="5" s="1"/>
  <c r="E1686" i="5"/>
  <c r="E1687" i="5"/>
  <c r="X1687" i="5" s="1"/>
  <c r="E1688" i="5"/>
  <c r="E1689" i="5"/>
  <c r="X1689" i="5" s="1"/>
  <c r="E1690" i="5"/>
  <c r="E1691" i="5"/>
  <c r="X1691" i="5" s="1"/>
  <c r="E1692" i="5"/>
  <c r="E1693" i="5"/>
  <c r="X1693" i="5" s="1"/>
  <c r="E1694" i="5"/>
  <c r="E1695" i="5"/>
  <c r="X1695" i="5" s="1"/>
  <c r="E1696" i="5"/>
  <c r="X1696" i="5" s="1"/>
  <c r="E1697" i="5"/>
  <c r="X1697" i="5" s="1"/>
  <c r="E1698" i="5"/>
  <c r="E1699" i="5"/>
  <c r="X1699" i="5" s="1"/>
  <c r="E1700" i="5"/>
  <c r="E1701" i="5"/>
  <c r="X1701" i="5" s="1"/>
  <c r="E1702" i="5"/>
  <c r="E1703" i="5"/>
  <c r="X1703" i="5" s="1"/>
  <c r="E1704" i="5"/>
  <c r="X1704" i="5" s="1"/>
  <c r="E1705" i="5"/>
  <c r="X1705" i="5" s="1"/>
  <c r="E1706" i="5"/>
  <c r="E1707" i="5"/>
  <c r="X1707" i="5" s="1"/>
  <c r="E1708" i="5"/>
  <c r="X1708" i="5" s="1"/>
  <c r="E1709" i="5"/>
  <c r="X1709" i="5" s="1"/>
  <c r="E1710" i="5"/>
  <c r="E1711" i="5"/>
  <c r="X1711" i="5" s="1"/>
  <c r="E1712" i="5"/>
  <c r="E1713" i="5"/>
  <c r="X1713" i="5" s="1"/>
  <c r="E1714" i="5"/>
  <c r="E1715" i="5"/>
  <c r="X1715" i="5" s="1"/>
  <c r="E1716" i="5"/>
  <c r="E1717" i="5"/>
  <c r="X1717" i="5" s="1"/>
  <c r="E1718" i="5"/>
  <c r="E1719" i="5"/>
  <c r="X1719" i="5" s="1"/>
  <c r="E1720" i="5"/>
  <c r="X1720" i="5" s="1"/>
  <c r="E1721" i="5"/>
  <c r="X1721" i="5" s="1"/>
  <c r="E1722" i="5"/>
  <c r="E1723" i="5"/>
  <c r="X1723" i="5" s="1"/>
  <c r="E1724" i="5"/>
  <c r="E1725" i="5"/>
  <c r="X1725" i="5" s="1"/>
  <c r="E1726" i="5"/>
  <c r="E1727" i="5"/>
  <c r="X1727" i="5" s="1"/>
  <c r="E1728" i="5"/>
  <c r="X1728" i="5" s="1"/>
  <c r="E1729" i="5"/>
  <c r="X1729" i="5" s="1"/>
  <c r="E1730" i="5"/>
  <c r="E1731" i="5"/>
  <c r="X1731" i="5" s="1"/>
  <c r="E1732" i="5"/>
  <c r="X1732" i="5" s="1"/>
  <c r="E1733" i="5"/>
  <c r="X1733" i="5" s="1"/>
  <c r="E1734" i="5"/>
  <c r="E1735" i="5"/>
  <c r="X1735" i="5" s="1"/>
  <c r="E1736" i="5"/>
  <c r="E1737" i="5"/>
  <c r="X1737" i="5" s="1"/>
  <c r="E1738" i="5"/>
  <c r="E1739" i="5"/>
  <c r="X1739" i="5" s="1"/>
  <c r="E1740" i="5"/>
  <c r="E1741" i="5"/>
  <c r="X1741" i="5" s="1"/>
  <c r="E1742" i="5"/>
  <c r="E1743" i="5"/>
  <c r="X1743" i="5" s="1"/>
  <c r="E1744" i="5"/>
  <c r="E1745" i="5"/>
  <c r="X1745" i="5" s="1"/>
  <c r="E1746" i="5"/>
  <c r="E1747" i="5"/>
  <c r="X1747" i="5" s="1"/>
  <c r="E1748" i="5"/>
  <c r="X1748" i="5" s="1"/>
  <c r="E1749" i="5"/>
  <c r="X1749" i="5" s="1"/>
  <c r="E1750" i="5"/>
  <c r="E1751" i="5"/>
  <c r="X1751" i="5" s="1"/>
  <c r="E1752" i="5"/>
  <c r="X1752" i="5" s="1"/>
  <c r="E1753" i="5"/>
  <c r="X1753" i="5" s="1"/>
  <c r="E1754" i="5"/>
  <c r="E1755" i="5"/>
  <c r="E1756" i="5"/>
  <c r="X1756" i="5" s="1"/>
  <c r="E1757" i="5"/>
  <c r="X1757" i="5" s="1"/>
  <c r="E1758" i="5"/>
  <c r="X1758" i="5" s="1"/>
  <c r="E1759" i="5"/>
  <c r="X1759" i="5" s="1"/>
  <c r="E1760" i="5"/>
  <c r="E1761" i="5"/>
  <c r="X1761" i="5" s="1"/>
  <c r="E1762" i="5"/>
  <c r="X1762" i="5" s="1"/>
  <c r="E1763" i="5"/>
  <c r="X1763" i="5" s="1"/>
  <c r="E1764" i="5"/>
  <c r="E1765" i="5"/>
  <c r="X1765" i="5" s="1"/>
  <c r="E1766" i="5"/>
  <c r="E1767" i="5"/>
  <c r="X1767" i="5" s="1"/>
  <c r="E1768" i="5"/>
  <c r="X1768" i="5" s="1"/>
  <c r="E1769" i="5"/>
  <c r="X1769" i="5" s="1"/>
  <c r="E1770" i="5"/>
  <c r="E1771" i="5"/>
  <c r="X1771" i="5" s="1"/>
  <c r="E1772" i="5"/>
  <c r="E1773" i="5"/>
  <c r="X1773" i="5" s="1"/>
  <c r="E1774" i="5"/>
  <c r="E1775" i="5"/>
  <c r="X1775" i="5" s="1"/>
  <c r="E1776" i="5"/>
  <c r="E1777" i="5"/>
  <c r="X1777" i="5" s="1"/>
  <c r="E1778" i="5"/>
  <c r="X1778" i="5" s="1"/>
  <c r="E1779" i="5"/>
  <c r="X1779" i="5" s="1"/>
  <c r="E1780" i="5"/>
  <c r="E1781" i="5"/>
  <c r="X1781" i="5" s="1"/>
  <c r="E1782" i="5"/>
  <c r="E1783" i="5"/>
  <c r="X1783" i="5" s="1"/>
  <c r="E1784" i="5"/>
  <c r="E1785" i="5"/>
  <c r="X1785" i="5" s="1"/>
  <c r="E1786" i="5"/>
  <c r="E1787" i="5"/>
  <c r="X1787" i="5" s="1"/>
  <c r="E1788" i="5"/>
  <c r="E1789" i="5"/>
  <c r="X1789" i="5" s="1"/>
  <c r="E1790" i="5"/>
  <c r="X1790" i="5" s="1"/>
  <c r="E1791" i="5"/>
  <c r="X1791" i="5" s="1"/>
  <c r="E1792" i="5"/>
  <c r="E1793" i="5"/>
  <c r="X1793" i="5" s="1"/>
  <c r="E1794" i="5"/>
  <c r="X1794" i="5" s="1"/>
  <c r="E1795" i="5"/>
  <c r="E1796" i="5"/>
  <c r="E1797" i="5"/>
  <c r="X1797" i="5" s="1"/>
  <c r="E1798" i="5"/>
  <c r="X1798" i="5" s="1"/>
  <c r="E1799" i="5"/>
  <c r="E1800" i="5"/>
  <c r="E1801" i="5"/>
  <c r="X1801" i="5" s="1"/>
  <c r="E1802" i="5"/>
  <c r="E1803" i="5"/>
  <c r="X1803" i="5" s="1"/>
  <c r="E1804" i="5"/>
  <c r="E1805" i="5"/>
  <c r="X1805" i="5" s="1"/>
  <c r="E1806" i="5"/>
  <c r="X1806" i="5" s="1"/>
  <c r="E1807" i="5"/>
  <c r="X1807" i="5" s="1"/>
  <c r="E1808" i="5"/>
  <c r="X1808" i="5" s="1"/>
  <c r="E1809" i="5"/>
  <c r="X1809" i="5" s="1"/>
  <c r="E1810" i="5"/>
  <c r="E1811" i="5"/>
  <c r="E1812" i="5"/>
  <c r="E1813" i="5"/>
  <c r="X1813" i="5" s="1"/>
  <c r="E1814" i="5"/>
  <c r="E1815" i="5"/>
  <c r="X1815" i="5" s="1"/>
  <c r="E1816" i="5"/>
  <c r="X1816" i="5" s="1"/>
  <c r="E1817" i="5"/>
  <c r="X1817" i="5" s="1"/>
  <c r="E1818" i="5"/>
  <c r="X1818" i="5" s="1"/>
  <c r="E1819" i="5"/>
  <c r="X1819" i="5" s="1"/>
  <c r="E1820" i="5"/>
  <c r="X1820" i="5" s="1"/>
  <c r="E1821" i="5"/>
  <c r="X1821" i="5" s="1"/>
  <c r="E1822" i="5"/>
  <c r="E1823" i="5"/>
  <c r="X1823" i="5" s="1"/>
  <c r="E1824" i="5"/>
  <c r="X1824" i="5" s="1"/>
  <c r="E1825" i="5"/>
  <c r="X1825" i="5" s="1"/>
  <c r="E1826" i="5"/>
  <c r="E1827" i="5"/>
  <c r="X1827" i="5" s="1"/>
  <c r="E1828" i="5"/>
  <c r="E1829" i="5"/>
  <c r="X1829" i="5" s="1"/>
  <c r="E1830" i="5"/>
  <c r="X1830" i="5" s="1"/>
  <c r="E1831" i="5"/>
  <c r="E1832" i="5"/>
  <c r="E1833" i="5"/>
  <c r="X1833" i="5" s="1"/>
  <c r="E1834" i="5"/>
  <c r="E1835" i="5"/>
  <c r="X1835" i="5" s="1"/>
  <c r="E1836" i="5"/>
  <c r="X1836" i="5" s="1"/>
  <c r="E1837" i="5"/>
  <c r="X1837" i="5" s="1"/>
  <c r="E1838" i="5"/>
  <c r="X1838" i="5" s="1"/>
  <c r="E1839" i="5"/>
  <c r="X1839" i="5" s="1"/>
  <c r="E1840" i="5"/>
  <c r="X1840" i="5" s="1"/>
  <c r="E1841" i="5"/>
  <c r="X1841" i="5" s="1"/>
  <c r="E1842" i="5"/>
  <c r="E1843" i="5"/>
  <c r="X1843" i="5" s="1"/>
  <c r="E1844" i="5"/>
  <c r="X1844" i="5" s="1"/>
  <c r="E1845" i="5"/>
  <c r="X1845" i="5" s="1"/>
  <c r="E1846" i="5"/>
  <c r="E1847" i="5"/>
  <c r="X1847" i="5" s="1"/>
  <c r="E1848" i="5"/>
  <c r="X1848" i="5" s="1"/>
  <c r="E1849" i="5"/>
  <c r="X1849" i="5" s="1"/>
  <c r="E1850" i="5"/>
  <c r="E1851" i="5"/>
  <c r="X1851" i="5" s="1"/>
  <c r="E1852" i="5"/>
  <c r="E1853" i="5"/>
  <c r="E1854" i="5"/>
  <c r="E1855" i="5"/>
  <c r="X1855" i="5" s="1"/>
  <c r="E1856" i="5"/>
  <c r="E1857" i="5"/>
  <c r="X1857" i="5" s="1"/>
  <c r="E1858" i="5"/>
  <c r="E1859" i="5"/>
  <c r="X1859" i="5" s="1"/>
  <c r="E1860" i="5"/>
  <c r="E1861" i="5"/>
  <c r="X1861" i="5" s="1"/>
  <c r="E1862" i="5"/>
  <c r="E1863" i="5"/>
  <c r="X1863" i="5" s="1"/>
  <c r="E1864" i="5"/>
  <c r="E1865" i="5"/>
  <c r="X1865" i="5" s="1"/>
  <c r="E1866" i="5"/>
  <c r="E1867" i="5"/>
  <c r="X1867" i="5" s="1"/>
  <c r="E1868" i="5"/>
  <c r="E1869" i="5"/>
  <c r="X1869" i="5" s="1"/>
  <c r="E1870" i="5"/>
  <c r="E1871" i="5"/>
  <c r="X1871" i="5" s="1"/>
  <c r="E1872" i="5"/>
  <c r="E1873" i="5"/>
  <c r="X1873" i="5" s="1"/>
  <c r="E1874" i="5"/>
  <c r="E1875" i="5"/>
  <c r="X1875" i="5" s="1"/>
  <c r="E1876" i="5"/>
  <c r="E1877" i="5"/>
  <c r="X1877" i="5" s="1"/>
  <c r="E1878" i="5"/>
  <c r="X1878" i="5" s="1"/>
  <c r="E1879" i="5"/>
  <c r="X1879" i="5" s="1"/>
  <c r="E1880" i="5"/>
  <c r="E1881" i="5"/>
  <c r="X1881" i="5" s="1"/>
  <c r="E1882" i="5"/>
  <c r="X1882" i="5" s="1"/>
  <c r="E1883" i="5"/>
  <c r="X1883" i="5" s="1"/>
  <c r="E1884" i="5"/>
  <c r="X1884" i="5" s="1"/>
  <c r="E1885" i="5"/>
  <c r="X1885" i="5" s="1"/>
  <c r="E1886" i="5"/>
  <c r="X1886" i="5" s="1"/>
  <c r="E1887" i="5"/>
  <c r="X1887" i="5" s="1"/>
  <c r="E1888" i="5"/>
  <c r="E1889" i="5"/>
  <c r="X1889" i="5" s="1"/>
  <c r="E1890" i="5"/>
  <c r="X1890" i="5" s="1"/>
  <c r="E1891" i="5"/>
  <c r="X1891" i="5" s="1"/>
  <c r="E1892" i="5"/>
  <c r="X1892" i="5" s="1"/>
  <c r="E1893" i="5"/>
  <c r="X1893" i="5" s="1"/>
  <c r="E1894" i="5"/>
  <c r="X1894" i="5" s="1"/>
  <c r="E1895" i="5"/>
  <c r="X1895" i="5" s="1"/>
  <c r="E1896" i="5"/>
  <c r="E1897" i="5"/>
  <c r="X1897" i="5" s="1"/>
  <c r="E1898" i="5"/>
  <c r="X1898" i="5" s="1"/>
  <c r="E1899" i="5"/>
  <c r="X1899" i="5" s="1"/>
  <c r="E1900" i="5"/>
  <c r="E1901" i="5"/>
  <c r="X1901" i="5" s="1"/>
  <c r="E1902" i="5"/>
  <c r="E1903" i="5"/>
  <c r="X1903" i="5" s="1"/>
  <c r="E1904" i="5"/>
  <c r="E1905" i="5"/>
  <c r="X1905" i="5" s="1"/>
  <c r="E1906" i="5"/>
  <c r="X1906" i="5" s="1"/>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E1927" i="5"/>
  <c r="X1927" i="5" s="1"/>
  <c r="E1928" i="5"/>
  <c r="X1928" i="5" s="1"/>
  <c r="E1929" i="5"/>
  <c r="X1929" i="5" s="1"/>
  <c r="E1930" i="5"/>
  <c r="E1931" i="5"/>
  <c r="X1931" i="5" s="1"/>
  <c r="E1932" i="5"/>
  <c r="X1932" i="5" s="1"/>
  <c r="E1933" i="5"/>
  <c r="X1933" i="5" s="1"/>
  <c r="E1934" i="5"/>
  <c r="E1935" i="5"/>
  <c r="X1935" i="5" s="1"/>
  <c r="E1936" i="5"/>
  <c r="X1936" i="5" s="1"/>
  <c r="E1937" i="5"/>
  <c r="X1937" i="5" s="1"/>
  <c r="E1938" i="5"/>
  <c r="E1939" i="5"/>
  <c r="X1939" i="5" s="1"/>
  <c r="E1940" i="5"/>
  <c r="E1941" i="5"/>
  <c r="X1941" i="5" s="1"/>
  <c r="E1942" i="5"/>
  <c r="E1943" i="5"/>
  <c r="X1943" i="5" s="1"/>
  <c r="E1944" i="5"/>
  <c r="X1944" i="5" s="1"/>
  <c r="E1945" i="5"/>
  <c r="X1945" i="5" s="1"/>
  <c r="E1946" i="5"/>
  <c r="E1947" i="5"/>
  <c r="X1947" i="5" s="1"/>
  <c r="E1948" i="5"/>
  <c r="X1948" i="5" s="1"/>
  <c r="E1949" i="5"/>
  <c r="X1949" i="5" s="1"/>
  <c r="E1950" i="5"/>
  <c r="E1951" i="5"/>
  <c r="X1951" i="5" s="1"/>
  <c r="E1952" i="5"/>
  <c r="E1953" i="5"/>
  <c r="X1953" i="5" s="1"/>
  <c r="E1954" i="5"/>
  <c r="E1955" i="5"/>
  <c r="X1955" i="5" s="1"/>
  <c r="E1956" i="5"/>
  <c r="E1957" i="5"/>
  <c r="X1957" i="5" s="1"/>
  <c r="E1958" i="5"/>
  <c r="E1959" i="5"/>
  <c r="X1959" i="5" s="1"/>
  <c r="E1960" i="5"/>
  <c r="X1960" i="5" s="1"/>
  <c r="E1961" i="5"/>
  <c r="X1961" i="5" s="1"/>
  <c r="E1962" i="5"/>
  <c r="E1963" i="5"/>
  <c r="X1963" i="5" s="1"/>
  <c r="E1964" i="5"/>
  <c r="X1964" i="5" s="1"/>
  <c r="E1965" i="5"/>
  <c r="X1965" i="5" s="1"/>
  <c r="E1966" i="5"/>
  <c r="E1967" i="5"/>
  <c r="E1968" i="5"/>
  <c r="X1968" i="5" s="1"/>
  <c r="E1969" i="5"/>
  <c r="X1969" i="5" s="1"/>
  <c r="E1970" i="5"/>
  <c r="E1971" i="5"/>
  <c r="X1971" i="5" s="1"/>
  <c r="E1972" i="5"/>
  <c r="E1973" i="5"/>
  <c r="X1973" i="5" s="1"/>
  <c r="E1974" i="5"/>
  <c r="E1975" i="5"/>
  <c r="X1975" i="5" s="1"/>
  <c r="E1976" i="5"/>
  <c r="X1976" i="5" s="1"/>
  <c r="E1977" i="5"/>
  <c r="X1977" i="5" s="1"/>
  <c r="E1978" i="5"/>
  <c r="E1979" i="5"/>
  <c r="X1979" i="5" s="1"/>
  <c r="E1980" i="5"/>
  <c r="X1980" i="5" s="1"/>
  <c r="E1981" i="5"/>
  <c r="X1981" i="5" s="1"/>
  <c r="E1982" i="5"/>
  <c r="E1983" i="5"/>
  <c r="X1983" i="5" s="1"/>
  <c r="E1984" i="5"/>
  <c r="X1984" i="5" s="1"/>
  <c r="E1985" i="5"/>
  <c r="X1985" i="5" s="1"/>
  <c r="E1986" i="5"/>
  <c r="E1987" i="5"/>
  <c r="X1987" i="5" s="1"/>
  <c r="E1988" i="5"/>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E2005" i="5"/>
  <c r="X2005" i="5" s="1"/>
  <c r="E2006" i="5"/>
  <c r="E2007" i="5"/>
  <c r="X2007" i="5" s="1"/>
  <c r="E2008" i="5"/>
  <c r="X2008" i="5" s="1"/>
  <c r="E2009" i="5"/>
  <c r="X2009" i="5" s="1"/>
  <c r="E2010" i="5"/>
  <c r="E2011" i="5"/>
  <c r="X2011" i="5" s="1"/>
  <c r="E2012" i="5"/>
  <c r="E2013" i="5"/>
  <c r="X2013" i="5" s="1"/>
  <c r="E2014" i="5"/>
  <c r="E2015" i="5"/>
  <c r="X2015" i="5" s="1"/>
  <c r="E2016" i="5"/>
  <c r="E2017" i="5"/>
  <c r="X2017" i="5" s="1"/>
  <c r="E2018" i="5"/>
  <c r="E2019" i="5"/>
  <c r="X2019" i="5" s="1"/>
  <c r="E2020" i="5"/>
  <c r="X2020" i="5" s="1"/>
  <c r="E2021" i="5"/>
  <c r="X2021" i="5" s="1"/>
  <c r="E2022" i="5"/>
  <c r="E2023" i="5"/>
  <c r="X2023" i="5" s="1"/>
  <c r="E2024" i="5"/>
  <c r="X2024" i="5" s="1"/>
  <c r="E2025" i="5"/>
  <c r="X2025" i="5" s="1"/>
  <c r="E2026" i="5"/>
  <c r="E2027" i="5"/>
  <c r="X2027" i="5" s="1"/>
  <c r="E2028" i="5"/>
  <c r="E2029" i="5"/>
  <c r="X2029" i="5" s="1"/>
  <c r="E2030" i="5"/>
  <c r="E2031" i="5"/>
  <c r="X2031" i="5" s="1"/>
  <c r="E2032" i="5"/>
  <c r="X2032" i="5" s="1"/>
  <c r="E2033" i="5"/>
  <c r="X2033" i="5" s="1"/>
  <c r="E2034" i="5"/>
  <c r="E2035" i="5"/>
  <c r="X2035" i="5" s="1"/>
  <c r="E2036" i="5"/>
  <c r="X2036" i="5" s="1"/>
  <c r="E2037" i="5"/>
  <c r="X2037" i="5" s="1"/>
  <c r="E2038" i="5"/>
  <c r="E2039" i="5"/>
  <c r="X2039" i="5" s="1"/>
  <c r="E2040" i="5"/>
  <c r="X2040" i="5" s="1"/>
  <c r="E2041" i="5"/>
  <c r="X2041" i="5" s="1"/>
  <c r="E2042" i="5"/>
  <c r="E2043" i="5"/>
  <c r="E2044" i="5"/>
  <c r="E2045" i="5"/>
  <c r="X2045" i="5" s="1"/>
  <c r="E2046" i="5"/>
  <c r="E2047" i="5"/>
  <c r="X2047" i="5" s="1"/>
  <c r="E2048" i="5"/>
  <c r="E2049" i="5"/>
  <c r="X2049" i="5" s="1"/>
  <c r="E2050" i="5"/>
  <c r="E2051" i="5"/>
  <c r="X2051" i="5" s="1"/>
  <c r="E2052" i="5"/>
  <c r="E2053" i="5"/>
  <c r="X2053" i="5" s="1"/>
  <c r="E2054" i="5"/>
  <c r="E2055" i="5"/>
  <c r="X2055" i="5" s="1"/>
  <c r="E2056" i="5"/>
  <c r="X2056" i="5" s="1"/>
  <c r="E2057" i="5"/>
  <c r="X2057" i="5" s="1"/>
  <c r="E2058" i="5"/>
  <c r="E2059" i="5"/>
  <c r="X2059" i="5" s="1"/>
  <c r="E2060" i="5"/>
  <c r="E2061" i="5"/>
  <c r="X2061" i="5" s="1"/>
  <c r="E2062" i="5"/>
  <c r="E2063" i="5"/>
  <c r="X2063" i="5" s="1"/>
  <c r="E2064" i="5"/>
  <c r="X2064" i="5" s="1"/>
  <c r="E2065" i="5"/>
  <c r="X2065" i="5" s="1"/>
  <c r="E2066" i="5"/>
  <c r="E2067" i="5"/>
  <c r="X2067" i="5" s="1"/>
  <c r="E2068" i="5"/>
  <c r="E2069" i="5"/>
  <c r="X2069" i="5" s="1"/>
  <c r="E2070" i="5"/>
  <c r="E2071" i="5"/>
  <c r="X2071" i="5" s="1"/>
  <c r="E2072" i="5"/>
  <c r="X2072" i="5" s="1"/>
  <c r="E2073" i="5"/>
  <c r="X2073" i="5" s="1"/>
  <c r="E2074" i="5"/>
  <c r="E2075" i="5"/>
  <c r="X2075" i="5" s="1"/>
  <c r="E2076" i="5"/>
  <c r="E2077" i="5"/>
  <c r="X2077" i="5" s="1"/>
  <c r="E2078" i="5"/>
  <c r="E2079" i="5"/>
  <c r="X2079" i="5" s="1"/>
  <c r="E2080" i="5"/>
  <c r="X2080" i="5" s="1"/>
  <c r="E2081" i="5"/>
  <c r="X2081" i="5" s="1"/>
  <c r="E2082" i="5"/>
  <c r="E2083" i="5"/>
  <c r="X2083" i="5" s="1"/>
  <c r="E2084" i="5"/>
  <c r="X2084" i="5" s="1"/>
  <c r="E2085" i="5"/>
  <c r="X2085" i="5" s="1"/>
  <c r="E2086" i="5"/>
  <c r="E2087" i="5"/>
  <c r="X2087" i="5" s="1"/>
  <c r="E2088" i="5"/>
  <c r="E2089" i="5"/>
  <c r="X2089" i="5" s="1"/>
  <c r="E2090" i="5"/>
  <c r="E2091" i="5"/>
  <c r="X2091" i="5" s="1"/>
  <c r="E2092" i="5"/>
  <c r="E2093" i="5"/>
  <c r="X2093" i="5" s="1"/>
  <c r="E2094" i="5"/>
  <c r="E2095" i="5"/>
  <c r="X2095" i="5" s="1"/>
  <c r="E2096" i="5"/>
  <c r="X2096" i="5" s="1"/>
  <c r="E2097" i="5"/>
  <c r="X2097" i="5" s="1"/>
  <c r="E2098" i="5"/>
  <c r="E2099" i="5"/>
  <c r="X2099" i="5" s="1"/>
  <c r="E2100" i="5"/>
  <c r="E2101" i="5"/>
  <c r="X2101" i="5" s="1"/>
  <c r="E2102" i="5"/>
  <c r="E2103" i="5"/>
  <c r="E2104" i="5"/>
  <c r="X2104" i="5" s="1"/>
  <c r="E2105" i="5"/>
  <c r="X2105" i="5" s="1"/>
  <c r="E2106" i="5"/>
  <c r="E2107" i="5"/>
  <c r="X2107" i="5" s="1"/>
  <c r="E2108" i="5"/>
  <c r="X2108" i="5" s="1"/>
  <c r="E2109" i="5"/>
  <c r="X2109" i="5" s="1"/>
  <c r="E2110" i="5"/>
  <c r="E2111" i="5"/>
  <c r="X2111" i="5" s="1"/>
  <c r="E2112" i="5"/>
  <c r="X2112" i="5" s="1"/>
  <c r="E2113" i="5"/>
  <c r="X2113" i="5" s="1"/>
  <c r="E2114" i="5"/>
  <c r="E2115" i="5"/>
  <c r="X2115" i="5" s="1"/>
  <c r="E2116" i="5"/>
  <c r="E2117" i="5"/>
  <c r="X2117" i="5" s="1"/>
  <c r="E2118" i="5"/>
  <c r="E2119" i="5"/>
  <c r="X2119" i="5" s="1"/>
  <c r="E2120" i="5"/>
  <c r="E2121" i="5"/>
  <c r="X2121" i="5" s="1"/>
  <c r="E2122" i="5"/>
  <c r="X2122" i="5" s="1"/>
  <c r="E2123" i="5"/>
  <c r="X2123" i="5" s="1"/>
  <c r="E2124" i="5"/>
  <c r="E2125" i="5"/>
  <c r="X2125" i="5" s="1"/>
  <c r="E2126" i="5"/>
  <c r="X2126" i="5" s="1"/>
  <c r="E2127" i="5"/>
  <c r="E2128" i="5"/>
  <c r="E2129" i="5"/>
  <c r="X2129" i="5" s="1"/>
  <c r="E2130" i="5"/>
  <c r="X2130" i="5" s="1"/>
  <c r="E2131" i="5"/>
  <c r="X2131" i="5" s="1"/>
  <c r="E2132" i="5"/>
  <c r="X2132" i="5" s="1"/>
  <c r="E2133" i="5"/>
  <c r="X2133" i="5" s="1"/>
  <c r="E2134" i="5"/>
  <c r="E2135" i="5"/>
  <c r="X2135" i="5" s="1"/>
  <c r="E2136" i="5"/>
  <c r="E2137" i="5"/>
  <c r="X2137" i="5" s="1"/>
  <c r="E2138" i="5"/>
  <c r="X2138" i="5" s="1"/>
  <c r="E2139" i="5"/>
  <c r="X2139" i="5" s="1"/>
  <c r="E2140" i="5"/>
  <c r="E2141" i="5"/>
  <c r="X2141" i="5" s="1"/>
  <c r="E2142" i="5"/>
  <c r="X2142" i="5" s="1"/>
  <c r="E2143" i="5"/>
  <c r="X2143" i="5" s="1"/>
  <c r="E2144" i="5"/>
  <c r="E2145" i="5"/>
  <c r="X2145" i="5" s="1"/>
  <c r="E2146" i="5"/>
  <c r="X2146" i="5" s="1"/>
  <c r="E2147" i="5"/>
  <c r="X2147" i="5" s="1"/>
  <c r="E2148" i="5"/>
  <c r="E2149" i="5"/>
  <c r="X2149" i="5" s="1"/>
  <c r="E2150" i="5"/>
  <c r="E2151" i="5"/>
  <c r="X2151" i="5" s="1"/>
  <c r="E2152" i="5"/>
  <c r="E2153" i="5"/>
  <c r="X2153" i="5" s="1"/>
  <c r="E2154" i="5"/>
  <c r="E2155" i="5"/>
  <c r="X2155" i="5" s="1"/>
  <c r="E2156" i="5"/>
  <c r="X2156" i="5" s="1"/>
  <c r="E2157" i="5"/>
  <c r="X2157" i="5" s="1"/>
  <c r="E2158" i="5"/>
  <c r="X2158" i="5" s="1"/>
  <c r="E2159" i="5"/>
  <c r="X2159" i="5" s="1"/>
  <c r="E2160" i="5"/>
  <c r="E2161" i="5"/>
  <c r="X2161" i="5" s="1"/>
  <c r="E2162" i="5"/>
  <c r="X2162" i="5" s="1"/>
  <c r="E2163" i="5"/>
  <c r="X2163" i="5" s="1"/>
  <c r="E2164" i="5"/>
  <c r="E2165" i="5"/>
  <c r="E2166" i="5"/>
  <c r="X2166" i="5" s="1"/>
  <c r="E2167" i="5"/>
  <c r="X2167" i="5" s="1"/>
  <c r="E2168" i="5"/>
  <c r="E2169" i="5"/>
  <c r="X2169" i="5" s="1"/>
  <c r="E2170" i="5"/>
  <c r="E2171" i="5"/>
  <c r="X2171" i="5" s="1"/>
  <c r="E2172" i="5"/>
  <c r="E2173" i="5"/>
  <c r="X2173" i="5" s="1"/>
  <c r="E2174" i="5"/>
  <c r="X2174" i="5" s="1"/>
  <c r="E2175" i="5"/>
  <c r="X2175" i="5" s="1"/>
  <c r="E2176" i="5"/>
  <c r="E2177" i="5"/>
  <c r="X2177" i="5" s="1"/>
  <c r="E2178" i="5"/>
  <c r="E2179" i="5"/>
  <c r="X2179" i="5" s="1"/>
  <c r="E2180" i="5"/>
  <c r="E2181" i="5"/>
  <c r="X2181" i="5" s="1"/>
  <c r="E2182" i="5"/>
  <c r="X2182" i="5" s="1"/>
  <c r="E2183" i="5"/>
  <c r="X2183" i="5" s="1"/>
  <c r="E2184" i="5"/>
  <c r="E2185" i="5"/>
  <c r="X2185" i="5" s="1"/>
  <c r="E2186" i="5"/>
  <c r="X2186" i="5" s="1"/>
  <c r="E2187" i="5"/>
  <c r="E2188" i="5"/>
  <c r="E2189" i="5"/>
  <c r="X2189" i="5" s="1"/>
  <c r="E2190" i="5"/>
  <c r="X2190" i="5" s="1"/>
  <c r="E2191" i="5"/>
  <c r="X2191" i="5" s="1"/>
  <c r="E2192" i="5"/>
  <c r="E2193" i="5"/>
  <c r="X2193" i="5" s="1"/>
  <c r="E2194" i="5"/>
  <c r="X2194" i="5" s="1"/>
  <c r="E2195" i="5"/>
  <c r="X2195" i="5" s="1"/>
  <c r="E2196" i="5"/>
  <c r="X2196" i="5" s="1"/>
  <c r="E2197" i="5"/>
  <c r="X2197" i="5" s="1"/>
  <c r="E2198" i="5"/>
  <c r="E2199" i="5"/>
  <c r="X2199" i="5" s="1"/>
  <c r="E2200" i="5"/>
  <c r="E2201" i="5"/>
  <c r="X2201" i="5" s="1"/>
  <c r="E2202" i="5"/>
  <c r="X2202" i="5" s="1"/>
  <c r="E2203" i="5"/>
  <c r="X2203" i="5" s="1"/>
  <c r="E2204" i="5"/>
  <c r="X2204" i="5" s="1"/>
  <c r="E2205" i="5"/>
  <c r="X2205" i="5" s="1"/>
  <c r="E2206" i="5"/>
  <c r="E2207" i="5"/>
  <c r="X2207" i="5" s="1"/>
  <c r="E2208" i="5"/>
  <c r="E2209" i="5"/>
  <c r="X2209" i="5" s="1"/>
  <c r="E2210" i="5"/>
  <c r="X2210" i="5" s="1"/>
  <c r="E2211" i="5"/>
  <c r="X2211" i="5" s="1"/>
  <c r="E2212" i="5"/>
  <c r="X2212" i="5" s="1"/>
  <c r="E2213" i="5"/>
  <c r="X2213" i="5" s="1"/>
  <c r="E2214" i="5"/>
  <c r="E2215" i="5"/>
  <c r="E2216" i="5"/>
  <c r="E2217" i="5"/>
  <c r="X2217" i="5" s="1"/>
  <c r="E2218" i="5"/>
  <c r="X2218" i="5" s="1"/>
  <c r="E2219" i="5"/>
  <c r="X2219" i="5" s="1"/>
  <c r="E2220" i="5"/>
  <c r="X2220" i="5" s="1"/>
  <c r="E2221" i="5"/>
  <c r="X2221" i="5" s="1"/>
  <c r="E2222" i="5"/>
  <c r="E2223" i="5"/>
  <c r="X2223" i="5" s="1"/>
  <c r="E2224" i="5"/>
  <c r="X2224" i="5" s="1"/>
  <c r="E2225" i="5"/>
  <c r="X2225" i="5" s="1"/>
  <c r="E2226" i="5"/>
  <c r="E2227" i="5"/>
  <c r="X2227" i="5" s="1"/>
  <c r="E2228" i="5"/>
  <c r="E2229" i="5"/>
  <c r="X2229" i="5" s="1"/>
  <c r="E2230" i="5"/>
  <c r="E2231" i="5"/>
  <c r="X2231" i="5" s="1"/>
  <c r="E2232" i="5"/>
  <c r="E2233" i="5"/>
  <c r="X2233" i="5" s="1"/>
  <c r="E2234" i="5"/>
  <c r="E2235" i="5"/>
  <c r="X2235" i="5" s="1"/>
  <c r="E2236" i="5"/>
  <c r="X2236" i="5" s="1"/>
  <c r="E2237" i="5"/>
  <c r="X2237" i="5" s="1"/>
  <c r="E2238" i="5"/>
  <c r="E2239" i="5"/>
  <c r="X2239" i="5" s="1"/>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E2253" i="5"/>
  <c r="X2253" i="5" s="1"/>
  <c r="E2254" i="5"/>
  <c r="E2255" i="5"/>
  <c r="X2255" i="5" s="1"/>
  <c r="E2256" i="5"/>
  <c r="X2256" i="5" s="1"/>
  <c r="E2257" i="5"/>
  <c r="E2258" i="5"/>
  <c r="E2259" i="5"/>
  <c r="X2259" i="5" s="1"/>
  <c r="E2260" i="5"/>
  <c r="X2260" i="5" s="1"/>
  <c r="E2261" i="5"/>
  <c r="X2261" i="5" s="1"/>
  <c r="E2262" i="5"/>
  <c r="E2263" i="5"/>
  <c r="X2263" i="5" s="1"/>
  <c r="E2264" i="5"/>
  <c r="X2264" i="5" s="1"/>
  <c r="E2265" i="5"/>
  <c r="X2265" i="5" s="1"/>
  <c r="E2266" i="5"/>
  <c r="E2267" i="5"/>
  <c r="X2267" i="5" s="1"/>
  <c r="E2268" i="5"/>
  <c r="E2269" i="5"/>
  <c r="X2269" i="5" s="1"/>
  <c r="E2270" i="5"/>
  <c r="E2271" i="5"/>
  <c r="X2271" i="5" s="1"/>
  <c r="E2272" i="5"/>
  <c r="E2273" i="5"/>
  <c r="X2273" i="5" s="1"/>
  <c r="E2274" i="5"/>
  <c r="E2275" i="5"/>
  <c r="X2275" i="5" s="1"/>
  <c r="E2276" i="5"/>
  <c r="E2277" i="5"/>
  <c r="X2277" i="5" s="1"/>
  <c r="E2278" i="5"/>
  <c r="E2279" i="5"/>
  <c r="X2279" i="5" s="1"/>
  <c r="E2280" i="5"/>
  <c r="E2281" i="5"/>
  <c r="X2281" i="5" s="1"/>
  <c r="E2282" i="5"/>
  <c r="X2282" i="5" s="1"/>
  <c r="E2283" i="5"/>
  <c r="X2283" i="5" s="1"/>
  <c r="E2284" i="5"/>
  <c r="E2285" i="5"/>
  <c r="X2285" i="5" s="1"/>
  <c r="E2286" i="5"/>
  <c r="X2286" i="5" s="1"/>
  <c r="E2287" i="5"/>
  <c r="X2287" i="5" s="1"/>
  <c r="E2288" i="5"/>
  <c r="E2289" i="5"/>
  <c r="X2289" i="5" s="1"/>
  <c r="E2290" i="5"/>
  <c r="E2291" i="5"/>
  <c r="X2291" i="5" s="1"/>
  <c r="E2292" i="5"/>
  <c r="E2293" i="5"/>
  <c r="X2293" i="5" s="1"/>
  <c r="E2294" i="5"/>
  <c r="X2294" i="5" s="1"/>
  <c r="E2295" i="5"/>
  <c r="X2295" i="5" s="1"/>
  <c r="E2296" i="5"/>
  <c r="E2297" i="5"/>
  <c r="X2297" i="5" s="1"/>
  <c r="E2298" i="5"/>
  <c r="E2299" i="5"/>
  <c r="X2299" i="5" s="1"/>
  <c r="E2300" i="5"/>
  <c r="E2301" i="5"/>
  <c r="X2301" i="5" s="1"/>
  <c r="E2302" i="5"/>
  <c r="X2302" i="5" s="1"/>
  <c r="E2303" i="5"/>
  <c r="X2303" i="5" s="1"/>
  <c r="E2304" i="5"/>
  <c r="E2305" i="5"/>
  <c r="X2305" i="5" s="1"/>
  <c r="E2306" i="5"/>
  <c r="X2306" i="5" s="1"/>
  <c r="E2307" i="5"/>
  <c r="X2307" i="5" s="1"/>
  <c r="E2308" i="5"/>
  <c r="X2308" i="5" s="1"/>
  <c r="E2309" i="5"/>
  <c r="X2309" i="5" s="1"/>
  <c r="E2310" i="5"/>
  <c r="E2311" i="5"/>
  <c r="X2311" i="5" s="1"/>
  <c r="E2312" i="5"/>
  <c r="X2312" i="5" s="1"/>
  <c r="E2313" i="5"/>
  <c r="X2313" i="5" s="1"/>
  <c r="E2314" i="5"/>
  <c r="X2314" i="5" s="1"/>
  <c r="E2315" i="5"/>
  <c r="X2315" i="5" s="1"/>
  <c r="E2316" i="5"/>
  <c r="X2316" i="5" s="1"/>
  <c r="E2317" i="5"/>
  <c r="X2317" i="5" s="1"/>
  <c r="E2318" i="5"/>
  <c r="E2319" i="5"/>
  <c r="X2319" i="5" s="1"/>
  <c r="E2320" i="5"/>
  <c r="E2321" i="5"/>
  <c r="X2321" i="5" s="1"/>
  <c r="E2322" i="5"/>
  <c r="E2323" i="5"/>
  <c r="X2323" i="5" s="1"/>
  <c r="E2324" i="5"/>
  <c r="E2325" i="5"/>
  <c r="X2325" i="5" s="1"/>
  <c r="E2326" i="5"/>
  <c r="E2327" i="5"/>
  <c r="X2327" i="5" s="1"/>
  <c r="E2328" i="5"/>
  <c r="E2329" i="5"/>
  <c r="X2329" i="5" s="1"/>
  <c r="E2330" i="5"/>
  <c r="E2331" i="5"/>
  <c r="X2331" i="5" s="1"/>
  <c r="E2332" i="5"/>
  <c r="E2333" i="5"/>
  <c r="X2333" i="5" s="1"/>
  <c r="E2334" i="5"/>
  <c r="E2335" i="5"/>
  <c r="X2335" i="5" s="1"/>
  <c r="E2336" i="5"/>
  <c r="E2337" i="5"/>
  <c r="X2337" i="5" s="1"/>
  <c r="E2338" i="5"/>
  <c r="X2338" i="5" s="1"/>
  <c r="E2339" i="5"/>
  <c r="X2339" i="5" s="1"/>
  <c r="E2340" i="5"/>
  <c r="E2341" i="5"/>
  <c r="X2341" i="5" s="1"/>
  <c r="E2342" i="5"/>
  <c r="X2342" i="5" s="1"/>
  <c r="E2343" i="5"/>
  <c r="X2343" i="5" s="1"/>
  <c r="E2344" i="5"/>
  <c r="E2345" i="5"/>
  <c r="X2345" i="5" s="1"/>
  <c r="E2346" i="5"/>
  <c r="X2346" i="5" s="1"/>
  <c r="E2347" i="5"/>
  <c r="X2347" i="5" s="1"/>
  <c r="E2348" i="5"/>
  <c r="X2348" i="5" s="1"/>
  <c r="E2349" i="5"/>
  <c r="X2349" i="5" s="1"/>
  <c r="E2350" i="5"/>
  <c r="X2350" i="5" s="1"/>
  <c r="E2351" i="5"/>
  <c r="X2351" i="5" s="1"/>
  <c r="E2352" i="5"/>
  <c r="E2353" i="5"/>
  <c r="X2353" i="5" s="1"/>
  <c r="E2354" i="5"/>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E2371" i="5"/>
  <c r="X2371" i="5" s="1"/>
  <c r="E2372" i="5"/>
  <c r="X2372" i="5" s="1"/>
  <c r="E2373" i="5"/>
  <c r="X2373" i="5" s="1"/>
  <c r="E2374" i="5"/>
  <c r="X2374" i="5" s="1"/>
  <c r="E2375" i="5"/>
  <c r="X2375" i="5" s="1"/>
  <c r="E2376" i="5"/>
  <c r="X2376" i="5" s="1"/>
  <c r="E2377" i="5"/>
  <c r="X2377" i="5" s="1"/>
  <c r="E2378" i="5"/>
  <c r="E2379" i="5"/>
  <c r="X2379" i="5" s="1"/>
  <c r="E2380" i="5"/>
  <c r="E2381" i="5"/>
  <c r="X2381" i="5" s="1"/>
  <c r="E2382" i="5"/>
  <c r="E2383" i="5"/>
  <c r="X2383" i="5" s="1"/>
  <c r="E2384" i="5"/>
  <c r="E2385" i="5"/>
  <c r="X2385" i="5" s="1"/>
  <c r="E2386" i="5"/>
  <c r="E2387" i="5"/>
  <c r="X2387" i="5" s="1"/>
  <c r="E2388" i="5"/>
  <c r="X2388" i="5" s="1"/>
  <c r="E2389" i="5"/>
  <c r="X2389" i="5" s="1"/>
  <c r="E2390" i="5"/>
  <c r="X2390" i="5" s="1"/>
  <c r="E2391" i="5"/>
  <c r="X2391" i="5" s="1"/>
  <c r="E2392" i="5"/>
  <c r="E2393" i="5"/>
  <c r="X2393" i="5" s="1"/>
  <c r="E2394" i="5"/>
  <c r="X2394" i="5" s="1"/>
  <c r="E2395" i="5"/>
  <c r="X2395" i="5" s="1"/>
  <c r="E2396" i="5"/>
  <c r="E2397" i="5"/>
  <c r="X2397" i="5" s="1"/>
  <c r="E2398" i="5"/>
  <c r="E2399" i="5"/>
  <c r="X2399" i="5" s="1"/>
  <c r="E2400" i="5"/>
  <c r="X2400" i="5" s="1"/>
  <c r="E2401" i="5"/>
  <c r="X2401" i="5" s="1"/>
  <c r="E2402" i="5"/>
  <c r="E2403" i="5"/>
  <c r="X2403" i="5" s="1"/>
  <c r="E2404" i="5"/>
  <c r="E2405" i="5"/>
  <c r="X2405" i="5" s="1"/>
  <c r="E2406" i="5"/>
  <c r="E2407" i="5"/>
  <c r="X2407" i="5" s="1"/>
  <c r="E2408" i="5"/>
  <c r="X2408" i="5" s="1"/>
  <c r="E2409" i="5"/>
  <c r="X2409" i="5" s="1"/>
  <c r="E2410" i="5"/>
  <c r="E2411" i="5"/>
  <c r="X2411" i="5" s="1"/>
  <c r="E2412" i="5"/>
  <c r="E2413" i="5"/>
  <c r="X2413" i="5" s="1"/>
  <c r="E2414" i="5"/>
  <c r="E2415" i="5"/>
  <c r="X2415" i="5" s="1"/>
  <c r="E2416" i="5"/>
  <c r="E2417" i="5"/>
  <c r="X2417" i="5" s="1"/>
  <c r="E2418" i="5"/>
  <c r="E2419" i="5"/>
  <c r="X2419" i="5" s="1"/>
  <c r="E2420" i="5"/>
  <c r="X2420" i="5" s="1"/>
  <c r="E2421" i="5"/>
  <c r="X2421" i="5" s="1"/>
  <c r="E2422" i="5"/>
  <c r="E2423" i="5"/>
  <c r="E2424" i="5"/>
  <c r="E2425" i="5"/>
  <c r="X2425" i="5" s="1"/>
  <c r="E2426" i="5"/>
  <c r="E2427" i="5"/>
  <c r="X2427" i="5" s="1"/>
  <c r="E2428" i="5"/>
  <c r="E2429" i="5"/>
  <c r="X2429" i="5" s="1"/>
  <c r="E2430" i="5"/>
  <c r="E2431" i="5"/>
  <c r="X2431" i="5" s="1"/>
  <c r="E2432" i="5"/>
  <c r="E2433" i="5"/>
  <c r="X2433" i="5" s="1"/>
  <c r="E2434" i="5"/>
  <c r="E2435" i="5"/>
  <c r="X2435" i="5" s="1"/>
  <c r="E2436" i="5"/>
  <c r="X2436" i="5" s="1"/>
  <c r="E2437" i="5"/>
  <c r="X2437" i="5" s="1"/>
  <c r="E2438" i="5"/>
  <c r="E2439" i="5"/>
  <c r="X2439" i="5" s="1"/>
  <c r="E2440" i="5"/>
  <c r="E2441" i="5"/>
  <c r="X2441" i="5" s="1"/>
  <c r="E2442" i="5"/>
  <c r="X2442" i="5" s="1"/>
  <c r="E2443" i="5"/>
  <c r="X2443" i="5" s="1"/>
  <c r="E2444" i="5"/>
  <c r="E2445" i="5"/>
  <c r="X2445" i="5" s="1"/>
  <c r="E2446" i="5"/>
  <c r="E2447" i="5"/>
  <c r="X2447" i="5" s="1"/>
  <c r="E2448" i="5"/>
  <c r="E2449" i="5"/>
  <c r="X2449" i="5" s="1"/>
  <c r="E2450" i="5"/>
  <c r="X2450" i="5" s="1"/>
  <c r="E2451" i="5"/>
  <c r="X2451" i="5" s="1"/>
  <c r="E2452" i="5"/>
  <c r="X2452" i="5" s="1"/>
  <c r="E2453" i="5"/>
  <c r="X2453" i="5" s="1"/>
  <c r="E2454" i="5"/>
  <c r="E2455" i="5"/>
  <c r="X2455" i="5" s="1"/>
  <c r="E2456" i="5"/>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E2469" i="5"/>
  <c r="X2469" i="5" s="1"/>
  <c r="E2470" i="5"/>
  <c r="E2471" i="5"/>
  <c r="X2471" i="5" s="1"/>
  <c r="E2472" i="5"/>
  <c r="X2472" i="5" s="1"/>
  <c r="E2473" i="5"/>
  <c r="X2473" i="5" s="1"/>
  <c r="E2474" i="5"/>
  <c r="E2475" i="5"/>
  <c r="X2475" i="5" s="1"/>
  <c r="E2476" i="5"/>
  <c r="E2477" i="5"/>
  <c r="X2477" i="5" s="1"/>
  <c r="E2478" i="5"/>
  <c r="E2479" i="5"/>
  <c r="X2479" i="5" s="1"/>
  <c r="E2480" i="5"/>
  <c r="E2481" i="5"/>
  <c r="X2481" i="5" s="1"/>
  <c r="E2482" i="5"/>
  <c r="E2483" i="5"/>
  <c r="X2483" i="5" s="1"/>
  <c r="E2484" i="5"/>
  <c r="X2484" i="5" s="1"/>
  <c r="E2485" i="5"/>
  <c r="X2485" i="5" s="1"/>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14" i="6"/>
  <c r="G14" i="6"/>
  <c r="H14" i="6" s="1"/>
  <c r="H13" i="6"/>
  <c r="B12" i="6"/>
  <c r="G12" i="6"/>
  <c r="H12" i="6" s="1"/>
  <c r="D12" i="6" s="1"/>
  <c r="B11" i="6"/>
  <c r="G11" i="6" s="1"/>
  <c r="H11" i="6" s="1"/>
  <c r="D11" i="6" s="1"/>
  <c r="G10" i="6"/>
  <c r="H10" i="6"/>
  <c r="D10" i="6" s="1"/>
  <c r="G9" i="6"/>
  <c r="H9" i="6" s="1"/>
  <c r="D9" i="6" s="1"/>
  <c r="B8" i="6"/>
  <c r="G8" i="6" s="1"/>
  <c r="H8" i="6" s="1"/>
  <c r="D8" i="6" s="1"/>
  <c r="B7" i="6"/>
  <c r="G7" i="6"/>
  <c r="H7" i="6" s="1"/>
  <c r="B6" i="6"/>
  <c r="G6" i="6"/>
  <c r="B5" i="6"/>
  <c r="F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B26" i="4"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X776" i="5"/>
  <c r="H790" i="5"/>
  <c r="J790" i="5"/>
  <c r="I790" i="5"/>
  <c r="F790" i="5"/>
  <c r="R933" i="5"/>
  <c r="J933" i="5"/>
  <c r="F933" i="5"/>
  <c r="T955" i="5"/>
  <c r="AB955" i="5"/>
  <c r="S955" i="5"/>
  <c r="T962"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X1132" i="5"/>
  <c r="J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80" i="5"/>
  <c r="AB2387" i="5"/>
  <c r="AB2396" i="5"/>
  <c r="T2401" i="5"/>
  <c r="S2403" i="5"/>
  <c r="AB2414" i="5"/>
  <c r="AB2425" i="5"/>
  <c r="J2433" i="5"/>
  <c r="AB2436" i="5"/>
  <c r="S2456" i="5"/>
  <c r="AB2457" i="5"/>
  <c r="S2458" i="5"/>
  <c r="I2469" i="5"/>
  <c r="S2471" i="5"/>
  <c r="AB2472" i="5"/>
  <c r="T2484" i="5"/>
  <c r="AB2504" i="5"/>
  <c r="J5" i="5"/>
  <c r="F19" i="6"/>
  <c r="X304"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60"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T614" i="5"/>
  <c r="I616" i="5"/>
  <c r="T618" i="5"/>
  <c r="I620" i="5"/>
  <c r="X622" i="5"/>
  <c r="T622" i="5"/>
  <c r="I624"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X1414"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X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72" i="5"/>
  <c r="X1988" i="5"/>
  <c r="X2004" i="5"/>
  <c r="X2028" i="5"/>
  <c r="X2048" i="5"/>
  <c r="R2053" i="5"/>
  <c r="R206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X2438" i="5"/>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c r="G51" i="6" s="1"/>
  <c r="H51" i="6" s="1"/>
  <c r="D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338" i="5"/>
  <c r="X360" i="5"/>
  <c r="X483" i="5"/>
  <c r="X326" i="5"/>
  <c r="X310" i="5"/>
  <c r="X146" i="5"/>
  <c r="X488" i="5"/>
  <c r="X514" i="5"/>
  <c r="X498" i="5"/>
  <c r="X482" i="5"/>
  <c r="X558" i="5"/>
  <c r="X230" i="5"/>
  <c r="X21" i="5"/>
  <c r="X530" i="5"/>
  <c r="X122" i="5"/>
  <c r="X546" i="5"/>
  <c r="S532" i="5"/>
  <c r="X336" i="5"/>
  <c r="X356" i="5"/>
  <c r="S356" i="5"/>
  <c r="X318" i="5"/>
  <c r="X154" i="5"/>
  <c r="X214" i="5"/>
  <c r="X20" i="5"/>
  <c r="X70" i="5"/>
  <c r="X98" i="5"/>
  <c r="X198" i="5"/>
  <c r="X134" i="5"/>
  <c r="X234" i="5"/>
  <c r="X174" i="5"/>
  <c r="X34" i="5"/>
  <c r="S343" i="5"/>
  <c r="X158" i="5"/>
  <c r="X246" i="5"/>
  <c r="X114" i="5"/>
  <c r="X82" i="5"/>
  <c r="X78" i="5"/>
  <c r="X282" i="5"/>
  <c r="X206" i="5"/>
  <c r="X162" i="5"/>
  <c r="X38" i="5"/>
  <c r="X138" i="5"/>
  <c r="X142" i="5"/>
  <c r="X126" i="5"/>
  <c r="X278" i="5"/>
  <c r="X182" i="5"/>
  <c r="X218" i="5"/>
  <c r="X86" i="5"/>
  <c r="X202" i="5"/>
  <c r="X46" i="5"/>
  <c r="X315" i="5"/>
  <c r="S315" i="5"/>
  <c r="X96" i="5"/>
  <c r="X48" i="5"/>
  <c r="X22" i="5"/>
  <c r="X118" i="5"/>
  <c r="X54" i="5"/>
  <c r="X50" i="5"/>
  <c r="X66" i="5"/>
  <c r="X62" i="5"/>
  <c r="X357" i="5"/>
  <c r="S357" i="5"/>
  <c r="X90" i="5"/>
  <c r="X130" i="5"/>
  <c r="S383" i="5"/>
  <c r="X92" i="5"/>
  <c r="X76" i="5"/>
  <c r="X44" i="5"/>
  <c r="X250"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H30" i="6" s="1"/>
  <c r="B41" i="6"/>
  <c r="G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41" i="6" s="1"/>
  <c r="X18" i="5"/>
  <c r="B40" i="6"/>
  <c r="G40" i="6" s="1"/>
  <c r="H40" i="6" s="1"/>
  <c r="D40" i="6" s="1"/>
  <c r="B50" i="6"/>
  <c r="G50" i="6" s="1"/>
  <c r="B25" i="6"/>
  <c r="G25" i="6" s="1"/>
  <c r="H25" i="6" s="1"/>
  <c r="B35" i="6"/>
  <c r="G35" i="6" s="1"/>
  <c r="H35" i="6" s="1"/>
  <c r="D35" i="6" s="1"/>
  <c r="X6" i="5"/>
  <c r="B39" i="6"/>
  <c r="G39" i="6"/>
  <c r="F24" i="6"/>
  <c r="F65" i="6" s="1"/>
  <c r="B44" i="6"/>
  <c r="G44" i="6"/>
  <c r="B49" i="6"/>
  <c r="G49" i="6" s="1"/>
  <c r="H49" i="6" s="1"/>
  <c r="D49" i="6" s="1"/>
  <c r="B34" i="6"/>
  <c r="G34" i="6"/>
  <c r="B29" i="6"/>
  <c r="G29" i="6" s="1"/>
  <c r="B24" i="6"/>
  <c r="G24" i="6"/>
  <c r="G19" i="6"/>
  <c r="H19" i="6" s="1"/>
  <c r="F2426" i="5"/>
  <c r="X2426" i="5"/>
  <c r="R2426" i="5"/>
  <c r="J2426" i="5"/>
  <c r="I2426" i="5"/>
  <c r="H2426" i="5"/>
  <c r="D5" i="6"/>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61" i="4"/>
  <c r="B46" i="6"/>
  <c r="G46" i="6" s="1"/>
  <c r="B26" i="6"/>
  <c r="G26" i="6" s="1"/>
  <c r="H26" i="6" s="1"/>
  <c r="D26" i="6" s="1"/>
  <c r="G21" i="6"/>
  <c r="H21" i="6" s="1"/>
  <c r="D21" i="6" s="1"/>
  <c r="B36" i="6"/>
  <c r="G36" i="6" s="1"/>
  <c r="G20" i="6"/>
  <c r="H20" i="6"/>
  <c r="B45" i="6"/>
  <c r="G45" i="6" s="1"/>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F36" i="6"/>
  <c r="H36" i="6" s="1"/>
  <c r="D36" i="6" s="1"/>
  <c r="F51" i="6"/>
  <c r="J2479" i="5"/>
  <c r="I2479" i="5"/>
  <c r="R2479" i="5"/>
  <c r="H2479" i="5"/>
  <c r="F2479" i="5"/>
  <c r="F45" i="6"/>
  <c r="F66" i="6"/>
  <c r="F50" i="6"/>
  <c r="H50" i="6" s="1"/>
  <c r="F30"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8" i="4"/>
  <c r="A41" i="6" s="1"/>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F49" i="6"/>
  <c r="F29" i="6"/>
  <c r="H29" i="6" s="1"/>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99" i="5"/>
  <c r="S599" i="5"/>
  <c r="X462" i="5"/>
  <c r="X346" i="5"/>
  <c r="X140" i="5"/>
  <c r="X502" i="5"/>
  <c r="S611" i="5"/>
  <c r="X220" i="5"/>
  <c r="X398" i="5"/>
  <c r="X538" i="5"/>
  <c r="S601" i="5"/>
  <c r="X402" i="5"/>
  <c r="X340" i="5"/>
  <c r="X466" i="5"/>
  <c r="X486" i="5"/>
  <c r="X427" i="5"/>
  <c r="X472" i="5"/>
  <c r="X152" i="5"/>
  <c r="X180" i="5"/>
  <c r="X232" i="5"/>
  <c r="X264" i="5"/>
  <c r="X296" i="5"/>
  <c r="X192" i="5"/>
  <c r="X410" i="5"/>
  <c r="X518" i="5"/>
  <c r="X176" i="5"/>
  <c r="X362" i="5"/>
  <c r="X522" i="5"/>
  <c r="X244" i="5"/>
  <c r="X276" i="5"/>
  <c r="X378" i="5"/>
  <c r="X151" i="5"/>
  <c r="X596" i="5"/>
  <c r="X524" i="5"/>
  <c r="X496" i="5"/>
  <c r="X578" i="5"/>
  <c r="X320" i="5"/>
  <c r="X212" i="5"/>
  <c r="X454" i="5"/>
  <c r="X406" i="5"/>
  <c r="X188" i="5"/>
  <c r="X370" i="5"/>
  <c r="X359" i="5"/>
  <c r="X366" i="5"/>
  <c r="X328" i="5"/>
  <c r="X506" i="5"/>
  <c r="X591" i="5"/>
  <c r="X204" i="5"/>
  <c r="X600" i="5"/>
  <c r="S600" i="5"/>
  <c r="X191" i="5"/>
  <c r="X108" i="5"/>
  <c r="X112" i="5"/>
  <c r="X168" i="5"/>
  <c r="X164" i="5"/>
  <c r="X446" i="5"/>
  <c r="X308" i="5"/>
  <c r="X200" i="5"/>
  <c r="X316" i="5"/>
  <c r="X144" i="5"/>
  <c r="X208" i="5"/>
  <c r="X382" i="5"/>
  <c r="S382" i="5"/>
  <c r="X224" i="5"/>
  <c r="X256" i="5"/>
  <c r="X288" i="5"/>
  <c r="X390" i="5"/>
  <c r="X490" i="5"/>
  <c r="X116" i="5"/>
  <c r="X236" i="5"/>
  <c r="X268" i="5"/>
  <c r="X300" i="5"/>
  <c r="X334" i="5"/>
  <c r="X297" i="5"/>
  <c r="X194" i="5"/>
  <c r="X306" i="5"/>
  <c r="X592" i="5"/>
  <c r="S533" i="5"/>
  <c r="X438" i="5"/>
  <c r="X148" i="5"/>
  <c r="X458" i="5"/>
  <c r="X513" i="5"/>
  <c r="X386" i="5"/>
  <c r="X216" i="5"/>
  <c r="X534" i="5"/>
  <c r="S355" i="5"/>
  <c r="X588" i="5"/>
  <c r="X330" i="5"/>
  <c r="X602" i="5"/>
  <c r="S602" i="5"/>
  <c r="X562" i="5"/>
  <c r="X262" i="5"/>
  <c r="X350" i="5"/>
  <c r="X573" i="5"/>
  <c r="X430" i="5"/>
  <c r="X450" i="5"/>
  <c r="X497" i="5"/>
  <c r="X312" i="5"/>
  <c r="X156" i="5"/>
  <c r="X358" i="5"/>
  <c r="X434" i="5"/>
  <c r="X124" i="5"/>
  <c r="S603" i="5"/>
  <c r="X248" i="5"/>
  <c r="X280" i="5"/>
  <c r="X184" i="5"/>
  <c r="X104" i="5"/>
  <c r="X228" i="5"/>
  <c r="X260" i="5"/>
  <c r="X292" i="5"/>
  <c r="X374" i="5"/>
  <c r="X394" i="5"/>
  <c r="S605" i="5"/>
  <c r="X102" i="5"/>
  <c r="X128" i="5"/>
  <c r="X422" i="5"/>
  <c r="X418" i="5"/>
  <c r="X172" i="5"/>
  <c r="X554" i="5"/>
  <c r="S607" i="5"/>
  <c r="X426" i="5"/>
  <c r="X557" i="5"/>
  <c r="X342" i="5"/>
  <c r="X442" i="5"/>
  <c r="X132" i="5"/>
  <c r="X324" i="5"/>
  <c r="X211" i="5"/>
  <c r="X576" i="5"/>
  <c r="X580" i="5"/>
  <c r="X556" i="5"/>
  <c r="X87" i="5"/>
  <c r="X314" i="5"/>
  <c r="S314" i="5"/>
  <c r="X136" i="5"/>
  <c r="X474" i="5"/>
  <c r="X414" i="5"/>
  <c r="X160" i="5"/>
  <c r="X460" i="5"/>
  <c r="X196" i="5"/>
  <c r="X240" i="5"/>
  <c r="X272" i="5"/>
  <c r="X120" i="5"/>
  <c r="X252" i="5"/>
  <c r="X284" i="5"/>
  <c r="X419" i="5"/>
  <c r="X608" i="5"/>
  <c r="X574" i="5"/>
  <c r="H39" i="6"/>
  <c r="D39" i="6" s="1"/>
  <c r="H24" i="6"/>
  <c r="AB12" i="5"/>
  <c r="AB9" i="5"/>
  <c r="AB10" i="5"/>
  <c r="AB14" i="5"/>
  <c r="AB17" i="5"/>
  <c r="AB16" i="5"/>
  <c r="AB8" i="5"/>
  <c r="AB13" i="5"/>
  <c r="AB15" i="5"/>
  <c r="AB11" i="5"/>
  <c r="AB7" i="5"/>
  <c r="D24" i="6"/>
  <c r="X100"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12" i="5"/>
  <c r="X14" i="5"/>
  <c r="D66" i="6"/>
  <c r="X8" i="5"/>
  <c r="X16" i="5"/>
  <c r="S17" i="5"/>
  <c r="S12" i="5"/>
  <c r="S16" i="5"/>
  <c r="S15" i="5"/>
  <c r="S13" i="5"/>
  <c r="S14" i="5"/>
  <c r="S10" i="5"/>
  <c r="S11" i="5"/>
  <c r="S8" i="5"/>
  <c r="S9" i="5"/>
  <c r="S7" i="5"/>
  <c r="G64" i="6" a="1"/>
  <c r="B70" i="4" l="1"/>
  <c r="A51" i="6" s="1"/>
  <c r="D74" i="4"/>
  <c r="B59" i="4"/>
  <c r="A42" i="6" s="1"/>
  <c r="B35" i="4"/>
  <c r="A22" i="6" s="1"/>
  <c r="D67" i="4"/>
  <c r="D31" i="4"/>
  <c r="D49" i="4"/>
  <c r="D55" i="4"/>
  <c r="B64" i="4"/>
  <c r="A46" i="6" s="1"/>
  <c r="A26" i="6"/>
  <c r="C12" i="6"/>
  <c r="A16" i="6"/>
  <c r="B63" i="4"/>
  <c r="A45" i="6" s="1"/>
  <c r="A27" i="6"/>
  <c r="B53" i="4"/>
  <c r="A37" i="6" s="1"/>
  <c r="B51" i="4"/>
  <c r="A35" i="6" s="1"/>
  <c r="C17" i="6"/>
  <c r="D17" i="6"/>
  <c r="B22" i="6"/>
  <c r="C67" i="6"/>
  <c r="B65" i="4"/>
  <c r="A47" i="6" s="1"/>
  <c r="B57" i="4"/>
  <c r="A40" i="6" s="1"/>
  <c r="B47" i="6"/>
  <c r="G47" i="6" s="1"/>
  <c r="B37" i="6"/>
  <c r="G37" i="6" s="1"/>
  <c r="D16" i="6"/>
  <c r="C16" i="6"/>
  <c r="K67" i="6"/>
  <c r="C46" i="6"/>
  <c r="D46" i="6"/>
  <c r="H41" i="6"/>
  <c r="D67" i="6"/>
  <c r="C51" i="6"/>
  <c r="C21" i="6"/>
  <c r="C26" i="6"/>
  <c r="C20" i="6"/>
  <c r="C36" i="6"/>
  <c r="C31" i="6"/>
  <c r="C50" i="6"/>
  <c r="D50" i="6"/>
  <c r="H45" i="6"/>
  <c r="B31" i="4"/>
  <c r="A18" i="6" s="1"/>
  <c r="B55" i="4"/>
  <c r="A38" i="6" s="1"/>
  <c r="B37" i="4"/>
  <c r="A23" i="6" s="1"/>
  <c r="B81" i="4"/>
  <c r="A58" i="6" s="1"/>
  <c r="B67" i="4"/>
  <c r="A48" i="6" s="1"/>
  <c r="B83" i="4"/>
  <c r="A59" i="6" s="1"/>
  <c r="B79" i="4"/>
  <c r="A57" i="6" s="1"/>
  <c r="B43" i="4"/>
  <c r="A28" i="6" s="1"/>
  <c r="B77" i="4"/>
  <c r="A55" i="6" s="1"/>
  <c r="B61" i="4"/>
  <c r="A43" i="6" s="1"/>
  <c r="B49" i="4"/>
  <c r="A33" i="6" s="1"/>
  <c r="B87" i="4"/>
  <c r="A62" i="6" s="1"/>
  <c r="B89" i="4"/>
  <c r="A63" i="6" s="1"/>
  <c r="B75" i="4"/>
  <c r="A54" i="6" s="1"/>
  <c r="B85" i="4"/>
  <c r="A60" i="6" s="1"/>
  <c r="C30" i="6"/>
  <c r="D30" i="6"/>
  <c r="D15" i="6"/>
  <c r="K66" i="6"/>
  <c r="D25" i="6"/>
  <c r="C25" i="6"/>
  <c r="C40" i="6"/>
  <c r="C15" i="6"/>
  <c r="C35" i="6"/>
  <c r="C66" i="6"/>
  <c r="K65" i="6"/>
  <c r="D14" i="6"/>
  <c r="B2" i="6"/>
  <c r="H65" i="6"/>
  <c r="D65" i="6" s="1"/>
  <c r="C2" i="6"/>
  <c r="A14" i="6"/>
  <c r="B32" i="4"/>
  <c r="A19" i="6" s="1"/>
  <c r="B68" i="4"/>
  <c r="A49" i="6" s="1"/>
  <c r="B62" i="4"/>
  <c r="A44" i="6" s="1"/>
  <c r="A24" i="6"/>
  <c r="C29" i="6"/>
  <c r="D29" i="6"/>
  <c r="D19" i="6"/>
  <c r="C19" i="6"/>
  <c r="C44" i="6"/>
  <c r="C24" i="6"/>
  <c r="C49" i="6"/>
  <c r="C65" i="6"/>
  <c r="C34" i="6"/>
  <c r="C14" i="6"/>
  <c r="C11" i="6"/>
  <c r="A25" i="6"/>
  <c r="C10" i="6"/>
  <c r="B33" i="4"/>
  <c r="A20" i="6" s="1"/>
  <c r="C9" i="6"/>
  <c r="C8" i="6"/>
  <c r="D7" i="6"/>
  <c r="C7" i="6"/>
  <c r="C5" i="6"/>
  <c r="G61" i="4"/>
  <c r="G37" i="4"/>
  <c r="B50" i="4"/>
  <c r="A34" i="6" s="1"/>
  <c r="G74" i="4"/>
  <c r="G49" i="4"/>
  <c r="B56" i="4"/>
  <c r="A39" i="6" s="1"/>
  <c r="G67" i="4"/>
  <c r="C4" i="6"/>
  <c r="G64" i="6"/>
  <c r="G43" i="4"/>
  <c r="G55" i="4"/>
  <c r="G69" i="6" a="1"/>
  <c r="G69" i="6" s="1"/>
  <c r="H69" i="6" s="1"/>
  <c r="G22" i="6" l="1"/>
  <c r="H22" i="6" s="1"/>
  <c r="B52" i="6"/>
  <c r="G52" i="6" s="1"/>
  <c r="B32" i="6"/>
  <c r="G32" i="6" s="1"/>
  <c r="B42" i="6"/>
  <c r="G42" i="6" s="1"/>
  <c r="F27" i="6"/>
  <c r="B27" i="6"/>
  <c r="G27" i="6" s="1"/>
  <c r="D41" i="6"/>
  <c r="C41" i="6"/>
  <c r="D45" i="6"/>
  <c r="C45" i="6"/>
  <c r="H64" i="6"/>
  <c r="B64" i="6"/>
  <c r="H27" i="6" l="1"/>
  <c r="F32" i="6"/>
  <c r="H32" i="6" s="1"/>
  <c r="F47" i="6"/>
  <c r="H47" i="6" s="1"/>
  <c r="F37" i="6"/>
  <c r="H37" i="6" s="1"/>
  <c r="F42" i="6"/>
  <c r="H42" i="6" s="1"/>
  <c r="F68" i="6"/>
  <c r="H68" i="6" s="1"/>
  <c r="F52" i="6"/>
  <c r="H52" i="6" s="1"/>
  <c r="F54" i="6"/>
  <c r="D22" i="6"/>
  <c r="C22" i="6"/>
  <c r="K68" i="6"/>
  <c r="D64" i="6"/>
  <c r="C64" i="6"/>
  <c r="F59" i="6" l="1"/>
  <c r="H59" i="6" s="1"/>
  <c r="F55" i="6"/>
  <c r="F57" i="6"/>
  <c r="H57" i="6" s="1"/>
  <c r="H54" i="6"/>
  <c r="F62" i="6"/>
  <c r="H62" i="6" s="1"/>
  <c r="F58" i="6"/>
  <c r="H58" i="6" s="1"/>
  <c r="F60" i="6"/>
  <c r="H60" i="6" s="1"/>
  <c r="F63" i="6"/>
  <c r="H63" i="6" s="1"/>
  <c r="D37" i="6"/>
  <c r="C37" i="6"/>
  <c r="D52" i="6"/>
  <c r="C52" i="6"/>
  <c r="D47" i="6"/>
  <c r="C47" i="6"/>
  <c r="C68" i="6"/>
  <c r="D68" i="6"/>
  <c r="D32" i="6"/>
  <c r="C32" i="6"/>
  <c r="D42" i="6"/>
  <c r="C42" i="6"/>
  <c r="D27" i="6"/>
  <c r="C27" i="6"/>
  <c r="C63" i="6" l="1"/>
  <c r="D63" i="6"/>
  <c r="D54" i="6"/>
  <c r="C54" i="6"/>
  <c r="D60" i="6"/>
  <c r="C60" i="6"/>
  <c r="D57" i="6"/>
  <c r="C57" i="6"/>
  <c r="C58" i="6"/>
  <c r="D58" i="6"/>
  <c r="H55" i="6"/>
  <c r="F56" i="6"/>
  <c r="H56" i="6" s="1"/>
  <c r="D62" i="6"/>
  <c r="C62" i="6"/>
  <c r="D59" i="6"/>
  <c r="C59" i="6"/>
  <c r="D55" i="6" l="1"/>
  <c r="C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<sst xmlns="http://schemas.openxmlformats.org/spreadsheetml/2006/main" count="22138" uniqueCount="15662">
  <si>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</si>
  <si>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</si>
  <si>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</si>
  <si>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</si>
  <si>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</si>
  <si>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</si>
  <si>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</si>
  <si>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</si>
  <si>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</si>
  <si>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</si>
  <si>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</si>
  <si>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</si>
  <si>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</si>
  <si>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</si>
  <si>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</si>
  <si>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</si>
  <si>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</si>
  <si>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</si>
  <si>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</si>
  <si>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</si>
  <si>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</si>
  <si>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</si>
  <si>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</si>
  <si>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</si>
  <si>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</si>
  <si>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</si>
  <si>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</si>
  <si>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</si>
  <si>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</si>
  <si>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</si>
  <si>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</si>
  <si>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</si>
  <si>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</si>
  <si>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</si>
  <si>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</si>
  <si>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</si>
  <si>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</si>
  <si>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</si>
  <si>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</si>
  <si>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</si>
  <si>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</si>
  <si>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</si>
  <si>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</si>
  <si>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</si>
  <si>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</si>
  <si>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</si>
  <si>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</si>
  <si>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</si>
  <si>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</si>
  <si>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</si>
  <si>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</si>
  <si>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</si>
  <si>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</si>
  <si>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</si>
  <si>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</si>
  <si>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</si>
  <si>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</si>
  <si>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</si>
  <si>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</si>
  <si>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</si>
  <si>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</si>
  <si>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</si>
  <si>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</si>
  <si>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</si>
  <si>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</si>
  <si>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</si>
  <si>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</si>
  <si>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</si>
  <si>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</si>
  <si>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</si>
  <si>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</si>
  <si>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</si>
  <si>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</si>
  <si>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</si>
  <si>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</si>
  <si>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</si>
  <si>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</si>
  <si>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</si>
  <si>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</si>
  <si>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</si>
  <si>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</si>
  <si>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</si>
  <si>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</si>
  <si>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</si>
  <si>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</si>
  <si>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</si>
  <si>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</si>
  <si>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</si>
  <si>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</si>
  <si>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</si>
  <si>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</si>
  <si>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</si>
  <si>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</si>
  <si>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</si>
  <si>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</si>
  <si>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</si>
  <si>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</si>
  <si>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</si>
  <si>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</si>
  <si>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</si>
  <si>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</si>
  <si>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</si>
  <si>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</si>
  <si>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</si>
  <si>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</si>
  <si>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</si>
  <si>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</si>
  <si>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</si>
  <si>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</si>
  <si>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</si>
  <si>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</si>
  <si>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</si>
  <si>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</si>
  <si>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</si>
  <si>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</si>
  <si>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</si>
  <si>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</si>
  <si>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</si>
  <si>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</si>
  <si>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</si>
  <si>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</si>
  <si>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</si>
  <si>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</si>
  <si>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</si>
  <si>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</si>
  <si>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</si>
  <si>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</si>
  <si>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</si>
  <si>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</si>
  <si>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</si>
  <si>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</si>
  <si>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</si>
  <si>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</si>
  <si>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</si>
  <si>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</si>
  <si>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</si>
  <si>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</si>
  <si>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</si>
  <si>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</si>
  <si>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</si>
  <si>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</si>
  <si>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</si>
  <si>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</si>
  <si>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</si>
  <si>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</si>
  <si>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</si>
  <si>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</si>
  <si>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</si>
  <si>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</si>
  <si>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</si>
  <si>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</si>
  <si>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</si>
  <si>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</si>
  <si>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</si>
  <si>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</si>
  <si>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</si>
  <si>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</si>
  <si>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</si>
  <si>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</si>
  <si>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</si>
  <si>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</si>
  <si>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</si>
  <si>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</si>
  <si>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</si>
  <si>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</si>
  <si>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</si>
  <si>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</si>
  <si>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</si>
  <si>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</si>
  <si>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</si>
  <si>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</si>
  <si>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</si>
  <si>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</si>
  <si>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</si>
  <si>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</si>
  <si>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</si>
  <si>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</si>
  <si>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</si>
  <si>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</si>
  <si>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</si>
  <si>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</si>
  <si>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</si>
  <si>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</si>
  <si>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</si>
  <si>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</si>
  <si>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</si>
  <si>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</si>
  <si>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</si>
  <si>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</si>
  <si>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</si>
  <si>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</si>
  <si>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</si>
  <si>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</si>
  <si>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</si>
  <si>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</si>
  <si>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</si>
  <si>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</si>
  <si>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</si>
  <si>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</si>
  <si>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</si>
  <si>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</si>
  <si>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</si>
  <si>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</si>
  <si>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</si>
  <si>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</si>
  <si>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</si>
  <si>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</si>
  <si>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</si>
  <si>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</si>
  <si>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</si>
  <si>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</si>
  <si>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</si>
  <si>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</si>
  <si>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</si>
  <si>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</si>
  <si>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</si>
  <si>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</si>
  <si>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</si>
  <si>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</si>
  <si>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</si>
  <si>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</si>
  <si>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</si>
  <si>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</si>
  <si>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</si>
  <si>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</si>
  <si>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</si>
  <si>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</si>
  <si>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</si>
  <si>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</si>
  <si>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</si>
  <si>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</si>
  <si>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</si>
  <si>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</si>
  <si>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</si>
  <si>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</si>
  <si>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</si>
  <si>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</si>
  <si>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</si>
  <si>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</si>
  <si>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</si>
  <si>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</si>
  <si>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</si>
  <si>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</si>
  <si>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</si>
  <si>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</si>
  <si>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</si>
  <si>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</si>
  <si>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</si>
  <si>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</si>
  <si>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</si>
  <si>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</si>
  <si>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</si>
  <si>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</si>
  <si>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</si>
  <si>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</si>
  <si>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</si>
  <si>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</si>
  <si>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</si>
  <si>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</si>
  <si>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</si>
  <si>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</si>
  <si>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</si>
  <si>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</si>
  <si>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</si>
  <si>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</si>
  <si>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</si>
  <si>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</si>
  <si>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</si>
  <si>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</si>
  <si>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</si>
  <si>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</si>
  <si>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</si>
  <si>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</si>
  <si>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</si>
  <si>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</si>
  <si>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</si>
  <si>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</si>
  <si>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</si>
  <si>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</si>
  <si>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</si>
  <si>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</si>
  <si>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</si>
  <si>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</si>
  <si>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</si>
  <si>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</si>
  <si>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</si>
  <si>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</si>
  <si>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</si>
  <si>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</si>
  <si>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</si>
  <si>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</si>
  <si>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</si>
  <si>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</si>
  <si>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</si>
  <si>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</si>
  <si>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</si>
  <si>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</si>
  <si>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</si>
  <si>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</si>
  <si>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</si>
  <si>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</si>
  <si>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</si>
  <si>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</si>
  <si>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</si>
  <si>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</si>
  <si>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</si>
  <si>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</si>
  <si>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</si>
  <si>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</si>
  <si>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</si>
  <si>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</si>
  <si>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</si>
  <si>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</si>
  <si>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</si>
  <si>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</si>
  <si>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</si>
  <si>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</si>
  <si>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</si>
  <si>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</si>
  <si>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</si>
  <si>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</si>
  <si>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</si>
  <si>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</si>
  <si>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</si>
  <si>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</si>
  <si>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</si>
  <si>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</si>
  <si>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</si>
  <si>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</si>
  <si>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</si>
  <si>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</si>
  <si>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</si>
  <si>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</si>
  <si>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</si>
  <si>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</si>
  <si>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</si>
  <si>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</si>
  <si>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</si>
  <si>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</si>
  <si>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</si>
  <si>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</si>
  <si>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</si>
  <si>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</si>
  <si>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</si>
  <si>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</si>
  <si>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</si>
  <si>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</si>
  <si>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</si>
  <si>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</si>
  <si>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</si>
  <si>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</si>
  <si>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</si>
  <si>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</si>
  <si>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</si>
  <si>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</si>
  <si>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</si>
  <si>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</si>
  <si>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</si>
  <si>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</si>
  <si>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</si>
  <si>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</si>
  <si>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</si>
  <si>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</si>
  <si>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</si>
  <si>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</si>
  <si>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</si>
  <si>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</si>
  <si>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</si>
  <si>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</si>
  <si>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</si>
  <si>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</si>
  <si>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</si>
  <si>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</si>
  <si>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</si>
  <si>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</si>
  <si>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</si>
  <si>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</si>
  <si>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</si>
  <si>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</si>
  <si>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</si>
  <si>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</si>
  <si>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</si>
  <si>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</si>
  <si>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</si>
  <si>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</si>
  <si>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</si>
  <si>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</si>
  <si>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</si>
  <si>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</si>
  <si>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</si>
  <si>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</si>
  <si>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</si>
  <si>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</si>
  <si>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</si>
  <si>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</si>
  <si>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</si>
  <si>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</si>
  <si>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</si>
  <si>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</si>
  <si>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</si>
  <si>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</si>
  <si>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</si>
  <si>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</si>
  <si>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</si>
  <si>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</si>
  <si>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</si>
  <si>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</si>
  <si>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</si>
  <si>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</si>
  <si>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</si>
  <si>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</si>
  <si>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</si>
  <si>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</si>
  <si>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</si>
  <si>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</si>
  <si>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</si>
  <si>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</si>
  <si>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</si>
  <si>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</si>
  <si>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</si>
  <si>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</si>
  <si>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</si>
  <si>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</si>
  <si>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</si>
  <si>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</si>
  <si>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</si>
  <si>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</si>
  <si>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</si>
  <si>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</si>
  <si>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</si>
  <si>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</si>
  <si>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</si>
  <si>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</si>
  <si>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</si>
  <si>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</si>
  <si>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</si>
  <si>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</si>
  <si>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</si>
  <si>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</si>
  <si>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</si>
  <si>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</si>
  <si>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</si>
  <si>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</si>
  <si>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</si>
  <si>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</si>
  <si>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</si>
  <si>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</si>
  <si>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</si>
  <si>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</si>
  <si>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</si>
  <si>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</si>
  <si>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</si>
  <si>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</si>
  <si>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</si>
  <si>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</si>
  <si>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</si>
  <si>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</si>
  <si>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</si>
  <si>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</si>
  <si>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</si>
  <si>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</si>
  <si>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</si>
  <si>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</si>
  <si>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</si>
  <si>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</si>
  <si>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</si>
  <si>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</si>
  <si>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</si>
  <si>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</si>
  <si>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</si>
  <si>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</si>
  <si>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</si>
  <si>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</si>
  <si>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</si>
  <si>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</si>
  <si>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</si>
  <si>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</si>
  <si>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</si>
  <si>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</si>
  <si>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</si>
  <si>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</si>
  <si>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</si>
  <si>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</si>
  <si>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</si>
  <si>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</si>
  <si>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</si>
  <si>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</si>
  <si>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</si>
  <si>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</si>
  <si>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</si>
  <si>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</si>
  <si>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</si>
  <si>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</si>
  <si>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</si>
  <si>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</si>
  <si>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</si>
  <si>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</si>
  <si>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</si>
  <si>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</si>
  <si>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</si>
  <si>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</si>
  <si>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</si>
  <si>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</si>
  <si>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</si>
  <si>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</si>
  <si>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</si>
  <si>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</si>
  <si>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</si>
  <si>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</si>
  <si>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</si>
  <si>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</si>
  <si>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</si>
  <si>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</si>
  <si>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</si>
  <si>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</si>
  <si>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</si>
  <si>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</si>
  <si>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</si>
  <si>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</si>
  <si>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</si>
  <si>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</si>
  <si>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</si>
  <si>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</si>
  <si>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</si>
  <si>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</si>
  <si>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</si>
  <si>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</si>
  <si>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</si>
  <si>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</si>
  <si>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</si>
  <si>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</si>
  <si>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</si>
  <si>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</si>
  <si>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</si>
  <si>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</si>
  <si>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</si>
  <si>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</si>
  <si>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</si>
  <si>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</si>
  <si>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</si>
  <si>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</si>
  <si>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</si>
  <si>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</si>
  <si>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</si>
  <si>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</si>
  <si>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</si>
  <si>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</si>
  <si>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</si>
  <si>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</si>
  <si>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</si>
  <si>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</si>
  <si>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</si>
  <si>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</si>
  <si>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</si>
  <si>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</si>
  <si>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</si>
  <si>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</si>
  <si>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</si>
  <si>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</si>
  <si>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</si>
  <si>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</si>
  <si>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</si>
  <si>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</si>
  <si>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</si>
  <si>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</si>
  <si>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</si>
  <si>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</si>
  <si>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</si>
  <si>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</si>
  <si>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</si>
  <si>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</si>
  <si>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</si>
  <si>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</si>
  <si>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</si>
  <si>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</si>
  <si>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</si>
  <si>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</si>
  <si>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</si>
  <si>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</si>
  <si>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</si>
  <si>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</si>
  <si>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</si>
  <si>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</si>
  <si>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</si>
  <si>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</si>
  <si>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</si>
  <si>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</si>
  <si>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</si>
  <si>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</si>
  <si>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</si>
  <si>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</si>
  <si>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</si>
  <si>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</si>
  <si>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</si>
  <si>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</si>
  <si>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</si>
  <si>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</si>
  <si>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</si>
  <si>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</si>
  <si>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</si>
  <si>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</si>
  <si>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</si>
  <si>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</si>
  <si>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</si>
  <si>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</si>
  <si>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</si>
  <si>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</si>
  <si>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</si>
  <si>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</si>
  <si>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</si>
  <si>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</si>
  <si>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</si>
  <si>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</si>
  <si>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</si>
  <si>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</si>
  <si>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</si>
  <si>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</si>
  <si>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</si>
  <si>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</si>
  <si>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</si>
  <si>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</si>
  <si>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</si>
  <si>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</si>
  <si>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</si>
  <si>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</si>
  <si>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</si>
  <si>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</si>
  <si>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</si>
  <si>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</si>
  <si>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</si>
  <si>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</si>
  <si>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</si>
  <si>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</si>
  <si>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</si>
  <si>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</si>
  <si>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</si>
  <si>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</si>
  <si>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</si>
  <si>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</si>
  <si>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</si>
  <si>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</si>
  <si>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</si>
  <si>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</si>
  <si>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</si>
  <si>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</si>
  <si>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</si>
  <si>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</si>
  <si>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</si>
  <si>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</si>
  <si>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</si>
  <si>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</si>
  <si>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</si>
  <si>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</si>
  <si>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</si>
  <si>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</si>
  <si>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</si>
  <si>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</si>
  <si>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</si>
  <si>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</si>
  <si>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</si>
  <si>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</si>
  <si>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</si>
  <si>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</si>
  <si>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</si>
  <si>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</si>
  <si>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</si>
  <si>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</si>
  <si>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</si>
  <si>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</si>
  <si>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</si>
  <si>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</si>
  <si>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</si>
  <si>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</si>
  <si>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</si>
  <si>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</si>
  <si>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</si>
  <si>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</si>
  <si>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</si>
  <si>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</si>
  <si>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</si>
  <si>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</si>
  <si>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</si>
  <si>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</si>
  <si>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</si>
  <si>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</si>
  <si>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</si>
  <si>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</si>
  <si>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</si>
  <si>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</si>
  <si>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</si>
  <si>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</si>
  <si>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</si>
  <si>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</si>
  <si>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</si>
  <si>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</si>
  <si>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</si>
  <si>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</si>
  <si>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</si>
  <si>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</si>
  <si>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</si>
  <si>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</si>
  <si>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</si>
  <si>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</si>
  <si>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</si>
  <si>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</si>
  <si>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</si>
  <si>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</si>
  <si>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</si>
  <si>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</si>
  <si>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</si>
  <si>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</si>
  <si>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</si>
  <si>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</si>
  <si>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</si>
  <si>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</si>
  <si>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</si>
  <si>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</si>
  <si>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</si>
  <si>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</si>
  <si>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</si>
  <si>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</si>
  <si>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</si>
  <si>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</si>
  <si>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</si>
  <si>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</si>
  <si>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</si>
  <si>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</si>
  <si>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</si>
  <si>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</si>
  <si>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</si>
  <si>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</si>
  <si>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</si>
  <si>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</si>
  <si>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</si>
  <si>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</si>
  <si>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</si>
  <si>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</si>
  <si>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</si>
  <si>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</si>
  <si>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</si>
  <si>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</si>
  <si>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</si>
  <si>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</si>
  <si>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</si>
  <si>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</si>
  <si>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</si>
  <si>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</si>
  <si>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</si>
  <si>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</si>
  <si>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</si>
  <si>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</si>
  <si>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</si>
  <si>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</si>
  <si>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</si>
  <si>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</si>
  <si>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</si>
  <si>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</si>
  <si>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</si>
  <si>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</si>
  <si>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</si>
  <si>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</si>
  <si>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</si>
  <si>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</si>
  <si>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</si>
  <si>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</si>
  <si>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</si>
  <si>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</si>
  <si>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</si>
  <si>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</si>
  <si>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</si>
  <si>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</si>
  <si>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</si>
  <si>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</si>
  <si>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</si>
  <si>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</si>
  <si>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</si>
  <si>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</si>
  <si>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</si>
  <si>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</si>
  <si>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</si>
  <si>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</si>
  <si>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</si>
  <si>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</si>
  <si>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</si>
  <si>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</si>
  <si>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</si>
  <si>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</si>
  <si>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</si>
  <si>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</si>
  <si>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</si>
  <si>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</si>
  <si>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</si>
  <si>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</si>
  <si>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</si>
  <si>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</si>
  <si>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</si>
  <si>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</si>
  <si>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</si>
  <si>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</si>
  <si>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</si>
  <si>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</si>
  <si>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</si>
  <si>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</si>
  <si>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</si>
  <si>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</si>
  <si>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</si>
  <si>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</si>
  <si>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</si>
  <si>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</si>
  <si>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</si>
  <si>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</si>
  <si>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</si>
  <si>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</si>
  <si>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</si>
  <si>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</si>
  <si>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</si>
  <si>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</si>
  <si>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</si>
  <si>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</si>
  <si>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</si>
  <si>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</si>
  <si>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</si>
  <si>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</si>
  <si>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</si>
  <si>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</si>
  <si>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</si>
  <si>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</si>
  <si>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</si>
  <si>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</si>
  <si>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</si>
  <si>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</si>
  <si>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</si>
  <si>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</si>
  <si>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</si>
  <si>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</si>
  <si>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</si>
  <si>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</si>
  <si>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</si>
  <si>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</si>
  <si>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</si>
  <si>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</si>
  <si>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</si>
  <si>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</si>
  <si>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</si>
  <si>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</si>
  <si>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</si>
  <si>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</si>
  <si>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</si>
  <si>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</si>
  <si>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</si>
  <si>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</si>
  <si>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</si>
  <si>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</si>
  <si>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</si>
  <si>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</si>
  <si>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</si>
  <si>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</si>
  <si>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</si>
  <si>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</si>
  <si>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</si>
  <si>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</si>
  <si>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</si>
  <si>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</si>
  <si>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</si>
  <si>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</si>
  <si>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</si>
  <si>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</si>
  <si>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</si>
  <si>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</si>
  <si>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</si>
  <si>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</si>
  <si>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</si>
  <si>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</si>
  <si>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</si>
  <si>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</si>
  <si>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</si>
  <si>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</si>
  <si>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</si>
  <si>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</si>
  <si>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</si>
  <si>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</si>
  <si>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</si>
  <si>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</si>
  <si>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</si>
  <si>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</si>
  <si>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</si>
  <si>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</si>
  <si>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</si>
  <si>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</si>
  <si>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</si>
  <si>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</si>
  <si>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</si>
  <si>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</si>
  <si>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</si>
  <si>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</si>
  <si>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</si>
  <si>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</si>
  <si>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</si>
  <si>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</si>
  <si>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</si>
  <si>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</si>
  <si>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</si>
  <si>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</si>
  <si>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</si>
  <si>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</si>
  <si>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</si>
  <si>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</si>
  <si>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</si>
  <si>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</si>
  <si>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</si>
  <si>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</si>
  <si>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</si>
  <si>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</si>
  <si>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</si>
  <si>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</si>
  <si>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</si>
  <si>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</si>
  <si>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</si>
  <si>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</si>
  <si>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</si>
  <si>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</si>
  <si>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</si>
  <si>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</si>
  <si>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</si>
  <si>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</si>
  <si>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</si>
  <si>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</si>
  <si>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</si>
  <si>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</si>
  <si>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</si>
  <si>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</si>
  <si>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</si>
  <si>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</si>
  <si>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</si>
  <si>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</si>
  <si>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</si>
  <si>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</si>
  <si>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</si>
  <si>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</si>
  <si>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</si>
  <si>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</si>
  <si>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</si>
  <si>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</si>
  <si>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</si>
  <si>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</si>
  <si>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</si>
  <si>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</si>
  <si>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</si>
  <si>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</si>
  <si>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</si>
  <si>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</si>
  <si>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</si>
  <si>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</si>
  <si>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</si>
  <si>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</si>
  <si>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</si>
  <si>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</si>
  <si>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</si>
  <si>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</si>
  <si>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</si>
  <si>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</si>
  <si>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</si>
  <si>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</si>
  <si>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</si>
  <si>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</si>
  <si>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</si>
  <si>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</si>
  <si>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</si>
  <si>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</si>
  <si>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</si>
  <si>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</si>
  <si>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</si>
  <si>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</si>
  <si>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</si>
  <si>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</si>
  <si>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</si>
  <si>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</si>
  <si>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</si>
  <si>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</si>
  <si>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</si>
  <si>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</si>
  <si>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</si>
  <si>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</si>
  <si>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</si>
  <si>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</si>
  <si>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</si>
  <si>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</si>
  <si>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</si>
  <si>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</si>
  <si>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</si>
  <si>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</si>
  <si>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</si>
  <si>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</si>
  <si>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</si>
  <si>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</si>
  <si>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</si>
  <si>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</si>
  <si>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</si>
  <si>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</si>
  <si>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</si>
  <si>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</si>
  <si>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</si>
  <si>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</si>
  <si>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</si>
  <si>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</si>
  <si>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</si>
  <si>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</si>
  <si>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</si>
  <si>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</si>
  <si>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</si>
  <si>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</si>
  <si>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</si>
  <si>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</si>
  <si>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</si>
  <si>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</si>
  <si>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</si>
  <si>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</si>
  <si>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</si>
  <si>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</si>
  <si>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</si>
  <si>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</si>
  <si>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</si>
  <si>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</si>
  <si>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</si>
  <si>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</si>
  <si>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</si>
  <si>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</si>
  <si>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</si>
  <si>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</si>
  <si>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</si>
  <si>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</si>
  <si>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</si>
  <si>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</si>
  <si>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</si>
  <si>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</si>
  <si>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</si>
  <si>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</si>
  <si>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</si>
  <si>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</si>
  <si>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</si>
  <si>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</si>
  <si>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</si>
  <si>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</si>
  <si>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</si>
  <si>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</si>
  <si>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</si>
  <si>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</si>
  <si>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</si>
  <si>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</si>
  <si>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</si>
  <si>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</si>
  <si>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</si>
  <si>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</si>
  <si>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</si>
  <si>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</si>
  <si>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</si>
  <si>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</si>
  <si>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</si>
  <si>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</si>
  <si>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</si>
  <si>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</si>
  <si>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</si>
  <si>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</si>
  <si>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</si>
  <si>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</si>
  <si>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</si>
  <si>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</si>
  <si>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</si>
  <si>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</si>
  <si>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</si>
  <si>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</si>
  <si>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</si>
  <si>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</si>
  <si>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</si>
  <si>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</si>
  <si>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</si>
  <si>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</si>
  <si>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</si>
  <si>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</si>
  <si>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</si>
  <si>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</si>
  <si>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</si>
  <si>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</si>
  <si>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</si>
  <si>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</si>
  <si>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</si>
  <si>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</si>
  <si>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</si>
  <si>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</si>
  <si>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</si>
  <si>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</si>
  <si>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</si>
  <si>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</si>
  <si>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</si>
  <si>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</si>
  <si>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</si>
  <si>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</si>
  <si>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</si>
  <si>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</si>
  <si>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</si>
  <si>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</si>
  <si>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</si>
  <si>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</si>
  <si>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</si>
  <si>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</si>
  <si>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</si>
  <si>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</si>
  <si>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</si>
  <si>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</si>
  <si>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</si>
  <si>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</si>
  <si>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</si>
  <si>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</si>
  <si>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</si>
  <si>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</si>
  <si>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</si>
  <si>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</si>
  <si>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</si>
  <si>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</si>
  <si>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</si>
  <si>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</si>
  <si>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</si>
  <si>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</si>
  <si>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</si>
  <si>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</si>
  <si>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</si>
  <si>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</si>
  <si>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</si>
  <si>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</si>
  <si>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</si>
  <si>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</si>
  <si>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</si>
  <si>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</si>
  <si>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</si>
  <si>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</si>
  <si>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</si>
  <si>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</si>
  <si>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</si>
  <si>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</si>
  <si>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</si>
  <si>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</si>
  <si>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</si>
  <si>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</si>
  <si>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</si>
  <si>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</si>
  <si>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</si>
  <si>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</si>
  <si>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</si>
  <si>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</si>
  <si>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</si>
  <si>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</si>
  <si>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</si>
  <si>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</si>
  <si>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</si>
  <si>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</si>
  <si>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</si>
  <si>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</si>
  <si>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</si>
  <si>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</si>
  <si>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</si>
  <si>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</si>
  <si>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</si>
  <si>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</si>
  <si>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</si>
  <si>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</si>
  <si>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</si>
  <si>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</si>
  <si>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</si>
  <si>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</si>
  <si>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</si>
  <si>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</si>
  <si>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</si>
  <si>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</si>
  <si>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</si>
  <si>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</si>
  <si>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</si>
  <si>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</si>
  <si>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</si>
  <si>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</si>
  <si>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</si>
  <si>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</si>
  <si>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</si>
  <si>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</si>
  <si>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</si>
  <si>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</si>
  <si>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</si>
  <si>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</si>
  <si>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</si>
  <si>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</si>
  <si>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</si>
  <si>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</si>
  <si>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</si>
  <si>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</si>
  <si>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</si>
  <si>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</si>
  <si>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</si>
  <si>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</si>
  <si>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</si>
  <si>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</si>
  <si>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</si>
  <si>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</si>
  <si>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</si>
  <si>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</si>
  <si>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</si>
  <si>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</si>
  <si>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</si>
  <si>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</si>
  <si>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</si>
  <si>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</si>
  <si>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</si>
  <si>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</si>
  <si>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</si>
  <si>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</si>
  <si>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</si>
  <si>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</si>
  <si>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</si>
  <si>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</si>
  <si>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</si>
  <si>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</si>
  <si>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</si>
  <si>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</si>
  <si>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</si>
  <si>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</si>
  <si>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</si>
  <si>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</si>
  <si>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</si>
  <si>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</si>
  <si>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</si>
  <si>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</si>
  <si>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</si>
  <si>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</si>
  <si>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</si>
  <si>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</si>
  <si>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</si>
  <si>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</si>
  <si>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</si>
  <si>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</si>
  <si>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</si>
  <si>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</si>
  <si>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</si>
  <si>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</si>
  <si>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</si>
  <si>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</si>
  <si>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</si>
  <si>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</si>
  <si>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</si>
  <si>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</si>
  <si>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</si>
  <si>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</si>
  <si>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</si>
  <si>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</si>
  <si>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</si>
  <si>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</si>
  <si>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</si>
  <si>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</si>
  <si>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</si>
  <si>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</si>
  <si>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</si>
  <si>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</si>
  <si>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</si>
  <si>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</si>
  <si>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</si>
  <si>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</si>
  <si>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</si>
  <si>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</si>
  <si>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</si>
  <si>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</si>
  <si>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</si>
  <si>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</si>
  <si>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</si>
  <si>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</si>
  <si>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</si>
  <si>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</si>
  <si>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</si>
  <si>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</si>
  <si>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</si>
  <si>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</si>
  <si>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</si>
  <si>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</si>
  <si>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</si>
  <si>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</si>
  <si>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</si>
  <si>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</si>
  <si>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</si>
  <si>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</si>
  <si>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</si>
  <si>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</si>
  <si>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</si>
  <si>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</si>
  <si>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</si>
  <si>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</si>
  <si>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</si>
  <si>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</si>
  <si>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</si>
  <si>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</si>
  <si>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</si>
  <si>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</si>
  <si>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</si>
  <si>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</si>
  <si>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</si>
  <si>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</si>
  <si>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</si>
  <si>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</si>
  <si>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</si>
  <si>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</si>
  <si>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</si>
  <si>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</si>
  <si>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</si>
  <si>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</si>
  <si>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</si>
  <si>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</si>
  <si>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</si>
  <si>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</si>
  <si>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</si>
  <si>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</si>
  <si>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</si>
  <si>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</si>
  <si>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</si>
  <si>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</si>
  <si>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</si>
  <si>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</si>
  <si>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</si>
  <si>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</si>
  <si>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</si>
  <si>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</si>
  <si>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</si>
  <si>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</si>
  <si>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</si>
  <si>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</si>
  <si>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</si>
  <si>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</si>
  <si>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</si>
  <si>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</si>
  <si>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</si>
  <si>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</si>
  <si>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</si>
  <si>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</si>
  <si>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</si>
  <si>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</si>
  <si>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</si>
  <si>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</si>
  <si>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</si>
  <si>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</si>
  <si>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</si>
  <si>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</si>
  <si>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</si>
  <si>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</si>
  <si>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</si>
  <si>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</si>
  <si>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</si>
  <si>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</si>
  <si>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</si>
  <si>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</si>
  <si>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</si>
  <si>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</si>
  <si>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</si>
  <si>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</si>
  <si>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</si>
  <si>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</si>
  <si>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</si>
  <si>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</si>
  <si>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</si>
  <si>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</si>
  <si>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</si>
  <si>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</si>
  <si>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</si>
  <si>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</si>
  <si>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</si>
  <si>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</si>
  <si>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</si>
  <si>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</si>
  <si>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</si>
  <si>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</si>
  <si>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</si>
  <si>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</si>
  <si>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</si>
  <si>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</si>
  <si>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</si>
  <si>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</si>
  <si>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</si>
  <si>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</si>
  <si>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</si>
  <si>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</si>
  <si>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</si>
  <si>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</si>
  <si>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</si>
  <si>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</si>
  <si>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</si>
  <si>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</si>
  <si>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</si>
  <si>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</si>
  <si>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</si>
  <si>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</si>
  <si>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</si>
  <si>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</si>
  <si>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</si>
  <si>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</si>
  <si>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</si>
  <si>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</si>
  <si>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</si>
  <si>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</si>
  <si>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</si>
  <si>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</si>
  <si>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</si>
  <si>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</si>
  <si>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</si>
  <si>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</si>
  <si>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</si>
  <si>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</si>
  <si>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</si>
  <si>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</si>
  <si>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</si>
  <si>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</si>
  <si>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</si>
  <si>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</si>
  <si>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</si>
  <si>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</si>
  <si>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</si>
  <si>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</si>
  <si>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</si>
  <si>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</si>
  <si>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</si>
  <si>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</si>
  <si>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</si>
  <si>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</si>
  <si>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</si>
  <si>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</si>
  <si>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</si>
  <si>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</si>
  <si>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</si>
  <si>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</si>
  <si>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</si>
  <si>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</si>
  <si>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</si>
  <si>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</si>
  <si>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</si>
  <si>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</si>
  <si>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</si>
  <si>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</si>
  <si>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</si>
  <si>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</si>
  <si>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</si>
  <si>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</si>
  <si>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</si>
  <si>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</si>
  <si>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</si>
  <si>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</si>
  <si>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</si>
  <si>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</si>
  <si>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</si>
  <si>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</si>
  <si>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</si>
  <si>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</si>
  <si>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</si>
  <si>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</si>
  <si>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</si>
  <si>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</si>
  <si>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</si>
  <si>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</si>
  <si>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</si>
  <si>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</si>
  <si>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</si>
  <si>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</si>
  <si>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</si>
  <si>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</si>
  <si>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</si>
  <si>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</si>
  <si>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</si>
  <si>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</si>
  <si>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</si>
  <si>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</si>
  <si>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</si>
  <si>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</si>
  <si>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</si>
  <si>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</si>
  <si>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</si>
  <si>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</si>
  <si>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</si>
  <si>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</si>
  <si>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</si>
  <si>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</si>
  <si>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</si>
  <si>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</si>
  <si>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</si>
  <si>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</si>
  <si>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</si>
  <si>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</si>
  <si>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</si>
  <si>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</si>
  <si>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</si>
  <si>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</si>
  <si>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</si>
  <si>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</si>
  <si>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</si>
  <si>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</si>
  <si>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</si>
  <si>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</si>
  <si>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</si>
  <si>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</si>
  <si>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</si>
  <si>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</si>
  <si>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</si>
  <si>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</si>
  <si>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</si>
  <si>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</si>
  <si>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</si>
  <si>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</si>
  <si>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</si>
  <si>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</si>
  <si>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</si>
  <si>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</si>
  <si>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</si>
  <si>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</si>
  <si>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</si>
  <si>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</si>
  <si>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</si>
  <si>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</si>
  <si>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</si>
  <si>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</si>
  <si>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</si>
  <si>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</si>
  <si>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</si>
  <si>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</si>
  <si>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</si>
  <si>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</si>
  <si>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</si>
  <si>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</si>
  <si>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</si>
  <si>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</si>
  <si>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</si>
  <si>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</si>
  <si>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</si>
  <si>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</si>
  <si>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</si>
  <si>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</si>
  <si>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</si>
  <si>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</si>
  <si>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</si>
  <si>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</si>
  <si>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</si>
  <si>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</si>
  <si>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</si>
  <si>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</si>
  <si>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</si>
  <si>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</si>
  <si>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</si>
  <si>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</si>
  <si>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</si>
  <si>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</si>
  <si>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</si>
  <si>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</si>
  <si>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</si>
  <si>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</si>
  <si>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</si>
  <si>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</si>
  <si>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</si>
  <si>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</si>
  <si>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</si>
  <si>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</si>
  <si>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</si>
  <si>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</si>
  <si>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</si>
  <si>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</si>
  <si>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</si>
  <si>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</si>
  <si>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</si>
  <si>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</si>
  <si>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</si>
  <si>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</si>
  <si>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</si>
  <si>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</si>
  <si>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</si>
  <si>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</si>
  <si>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</si>
  <si>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</si>
  <si>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</si>
  <si>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</si>
  <si>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</si>
  <si>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</si>
  <si>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</si>
  <si>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</si>
  <si>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</si>
  <si>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</si>
  <si>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</si>
  <si>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</si>
  <si>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</si>
  <si>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</si>
  <si>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</si>
  <si>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</si>
  <si>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</si>
  <si>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</si>
  <si>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</si>
  <si>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</si>
  <si>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</si>
  <si>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</si>
  <si>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</si>
  <si>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</si>
  <si>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</si>
  <si>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</si>
  <si>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</si>
  <si>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</si>
  <si>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</si>
  <si>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</si>
  <si>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</si>
  <si>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</si>
  <si>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</si>
  <si>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</si>
  <si>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</si>
  <si>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</si>
  <si>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</si>
  <si>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</si>
  <si>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</si>
  <si>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</si>
  <si>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</si>
  <si>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</si>
  <si>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</si>
  <si>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</si>
  <si>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</si>
  <si>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</si>
  <si>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</si>
  <si>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</si>
  <si>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</si>
  <si>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</si>
  <si>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</si>
  <si>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</si>
  <si>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</si>
  <si>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</si>
  <si>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</si>
  <si>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</si>
  <si>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</si>
  <si>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</si>
  <si>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</si>
  <si>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</si>
  <si>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</si>
  <si>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</si>
  <si>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</si>
  <si>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</si>
  <si>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</si>
  <si>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</si>
  <si>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</si>
  <si>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</si>
  <si>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</si>
  <si>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</si>
  <si>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</si>
  <si>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</si>
  <si>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</si>
  <si>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</si>
  <si>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</si>
  <si>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</si>
  <si>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</si>
  <si>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</si>
  <si>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</si>
  <si>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</si>
  <si>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</si>
  <si>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</si>
  <si>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</si>
  <si>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</si>
  <si>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</si>
  <si>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</si>
  <si>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</si>
  <si>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</si>
  <si>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</si>
  <si>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</si>
  <si>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</si>
  <si>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</si>
  <si>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</si>
  <si>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</si>
  <si>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</si>
  <si>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</si>
  <si>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</si>
  <si>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</si>
  <si>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</si>
  <si>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</si>
  <si>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</si>
  <si>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</si>
  <si>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</si>
  <si>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</si>
  <si>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</si>
  <si>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</si>
  <si>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</si>
  <si>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</si>
  <si>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</si>
  <si>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</si>
  <si>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</si>
  <si>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</si>
  <si>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</si>
  <si>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</si>
  <si>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</si>
  <si>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</si>
  <si>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</si>
  <si>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</si>
  <si>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</si>
  <si>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</si>
  <si>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</si>
  <si>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</si>
  <si>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</si>
  <si>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</si>
  <si>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</si>
  <si>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</si>
  <si>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</si>
  <si>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</si>
  <si>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</si>
  <si>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</si>
  <si>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</si>
  <si>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</si>
  <si>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</si>
  <si>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</si>
  <si>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</si>
  <si>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</si>
  <si>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</si>
  <si>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</si>
  <si>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</si>
  <si>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</si>
  <si>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</si>
  <si>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</si>
  <si>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</si>
  <si>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</si>
  <si>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</si>
  <si>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</si>
  <si>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</si>
  <si>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</si>
  <si>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</si>
  <si>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</si>
  <si>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</si>
  <si>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</si>
  <si>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</si>
  <si>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</si>
  <si>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</si>
  <si>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</si>
  <si>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</si>
  <si>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</si>
  <si>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</si>
  <si>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</si>
  <si>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</si>
  <si>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</si>
  <si>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</si>
  <si>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</si>
  <si>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</si>
  <si>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</si>
  <si>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</si>
  <si>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</si>
  <si>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</si>
  <si>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</si>
  <si>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</si>
  <si>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</si>
  <si>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</si>
  <si>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</si>
  <si>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</si>
  <si>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</si>
  <si>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</si>
  <si>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</si>
  <si>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</si>
  <si>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</si>
  <si>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</si>
  <si>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</si>
  <si>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</si>
  <si>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</si>
  <si>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</si>
  <si>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</si>
  <si>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</si>
  <si>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</si>
  <si>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</si>
  <si>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</si>
  <si>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</si>
  <si>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</si>
  <si>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</si>
  <si>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</si>
  <si>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</si>
  <si>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</si>
  <si>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</si>
  <si>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</si>
  <si>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</si>
  <si>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</si>
  <si>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</si>
  <si>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</si>
  <si>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</si>
  <si>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</si>
  <si>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</si>
  <si>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</si>
  <si>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</si>
  <si>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</si>
  <si>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</si>
  <si>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</si>
  <si>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</si>
  <si>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</si>
  <si>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</si>
  <si>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</si>
  <si>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</si>
  <si>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</si>
  <si>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</si>
  <si>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</si>
  <si>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</si>
  <si>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</si>
  <si>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</si>
  <si>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</si>
  <si>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</si>
  <si>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</si>
  <si>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</si>
  <si>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</si>
  <si>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</si>
  <si>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</si>
  <si>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</si>
  <si>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</si>
  <si>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</si>
  <si>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</si>
  <si>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</si>
  <si>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</si>
  <si>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</si>
  <si>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</si>
  <si>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</si>
  <si>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</si>
  <si>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</si>
  <si>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</si>
  <si>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</si>
  <si>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</si>
  <si>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</si>
  <si>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</si>
  <si>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</si>
  <si>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</si>
  <si>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</si>
  <si>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</si>
  <si>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</si>
  <si>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</si>
  <si>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</si>
  <si>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</si>
  <si>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</si>
  <si>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</si>
  <si>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</si>
  <si>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</si>
  <si>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</si>
  <si>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</si>
  <si>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</si>
  <si>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</si>
  <si>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</si>
  <si>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</si>
  <si>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</si>
  <si>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</si>
  <si>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</si>
  <si>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</si>
  <si>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</si>
  <si>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</si>
  <si>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</si>
  <si>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</si>
  <si>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</si>
  <si>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</si>
  <si>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</si>
  <si>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</si>
  <si>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</si>
  <si>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</si>
  <si>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</si>
  <si>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</si>
  <si>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</si>
  <si>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</si>
  <si>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</si>
  <si>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</si>
  <si>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</si>
  <si>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</si>
  <si>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</si>
  <si>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</si>
  <si>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</si>
  <si>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</si>
  <si>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</si>
  <si>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</si>
  <si>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</si>
  <si>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</si>
  <si>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</si>
  <si>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</si>
  <si>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</si>
  <si>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</si>
  <si>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</si>
  <si>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</si>
  <si>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</si>
  <si>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</si>
  <si>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</si>
  <si>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</si>
  <si>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</si>
  <si>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</si>
  <si>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</si>
  <si>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</si>
  <si>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</si>
  <si>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</si>
  <si>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</si>
  <si>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</si>
  <si>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</si>
  <si>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</si>
  <si>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</si>
  <si>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</si>
  <si>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</si>
  <si>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</si>
  <si>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</si>
  <si>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</si>
  <si>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</si>
  <si>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</si>
  <si>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</si>
  <si>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</si>
  <si>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</si>
  <si>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</si>
  <si>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</si>
  <si>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</si>
  <si>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</si>
  <si>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</si>
  <si>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</si>
  <si>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</si>
  <si>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</si>
  <si>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</si>
  <si>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</si>
  <si>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</si>
  <si>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</si>
  <si>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</si>
  <si>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</si>
  <si>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</si>
  <si>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</si>
  <si>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</si>
  <si>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</si>
  <si>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</si>
  <si>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</si>
  <si>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</si>
  <si>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</si>
  <si>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</si>
  <si>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</si>
  <si>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</si>
  <si>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</si>
  <si>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</si>
  <si>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</si>
  <si>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</si>
  <si>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</si>
  <si>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</si>
  <si>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</si>
  <si>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</si>
  <si>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</si>
  <si>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</si>
  <si>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</si>
  <si>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</si>
  <si>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</si>
  <si>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</si>
  <si>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</si>
  <si>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</si>
  <si>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</si>
  <si>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</si>
  <si>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</si>
  <si>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</si>
  <si>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</si>
  <si>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</si>
  <si>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</si>
  <si>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</si>
  <si>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</si>
  <si>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</si>
  <si>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</si>
  <si>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</si>
  <si>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</si>
  <si>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</si>
  <si>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</si>
  <si>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</si>
  <si>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</si>
  <si>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</si>
  <si>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</si>
  <si>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</si>
  <si>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</si>
  <si>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</si>
  <si>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</si>
  <si>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</si>
  <si>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</si>
  <si>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</si>
  <si>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</si>
  <si>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</si>
  <si>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</si>
  <si>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</si>
  <si>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</si>
  <si>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</si>
  <si>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</si>
  <si>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</si>
  <si>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</si>
  <si>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</si>
  <si>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</si>
  <si>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</si>
  <si>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</si>
  <si>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</si>
  <si>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</si>
  <si>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</si>
  <si>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</si>
  <si>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</si>
  <si>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</si>
  <si>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</si>
  <si>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</si>
  <si>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</si>
  <si>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</si>
  <si>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</si>
  <si>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</si>
  <si>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</si>
  <si>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</si>
  <si>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</si>
  <si>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</si>
  <si>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</si>
  <si>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</si>
  <si>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</si>
  <si>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</si>
  <si>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</si>
  <si>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</si>
  <si>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</si>
  <si>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</si>
  <si>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</si>
  <si>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</si>
  <si>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</si>
  <si>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</si>
  <si>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</si>
  <si>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</si>
  <si>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</si>
  <si>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</si>
  <si>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</si>
  <si>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</si>
  <si>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</si>
  <si>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</si>
  <si>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</si>
  <si>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</si>
  <si>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</si>
  <si>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</si>
  <si>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</si>
  <si>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</si>
  <si>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</si>
  <si>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</si>
  <si>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</si>
  <si>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</si>
  <si>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</si>
  <si>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</si>
  <si>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</si>
  <si>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</si>
  <si>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</si>
  <si>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</si>
  <si>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</si>
  <si>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</si>
  <si>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</si>
  <si>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</si>
  <si>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</si>
  <si>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</si>
  <si>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</si>
  <si>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</si>
  <si>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</si>
  <si>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</si>
  <si>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</si>
  <si>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</si>
  <si>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</si>
  <si>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</si>
  <si>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</si>
  <si>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</si>
  <si>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</si>
  <si>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</si>
  <si>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</si>
  <si>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</si>
  <si>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</si>
  <si>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</si>
  <si>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</si>
  <si>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</si>
  <si>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</si>
  <si>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</si>
  <si>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</si>
  <si>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</si>
  <si>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</si>
  <si>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</si>
  <si>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</si>
  <si>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</si>
  <si>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</si>
  <si>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</si>
  <si>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</si>
  <si>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</si>
  <si>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</si>
  <si>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</si>
  <si>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</si>
  <si>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</si>
  <si>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</si>
  <si>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</si>
  <si>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</si>
  <si>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</si>
  <si>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</si>
  <si>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</si>
  <si>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</si>
  <si>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</si>
  <si>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</si>
  <si>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</si>
  <si>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</si>
  <si>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</si>
  <si>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</si>
  <si>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</si>
  <si>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</si>
  <si>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</si>
  <si>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</si>
  <si>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</si>
  <si>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</si>
  <si>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</si>
  <si>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</si>
  <si>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</si>
  <si>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</si>
  <si>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</si>
  <si>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</si>
  <si>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</si>
  <si>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</si>
  <si>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</si>
  <si>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</si>
  <si>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</si>
  <si>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</si>
  <si>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</si>
  <si>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</si>
  <si>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</si>
  <si>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</si>
  <si>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</si>
  <si>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</si>
  <si>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</si>
  <si>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</si>
  <si>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</si>
  <si>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</si>
  <si>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</si>
  <si>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</si>
  <si>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</si>
  <si>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</si>
  <si>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</si>
  <si>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</si>
  <si>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</si>
  <si>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</si>
  <si>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</si>
  <si>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</si>
  <si>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</si>
  <si>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</si>
  <si>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</si>
  <si>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</si>
  <si>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</si>
  <si>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</si>
  <si>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</si>
  <si>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</si>
  <si>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</si>
  <si>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</si>
  <si>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</si>
  <si>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</si>
  <si>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</si>
  <si>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</si>
  <si>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</si>
  <si>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</si>
  <si>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</si>
  <si>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</si>
  <si>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</si>
  <si>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</si>
  <si>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</si>
  <si>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</si>
  <si>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</si>
  <si>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</si>
  <si>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</si>
  <si>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</si>
  <si>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</si>
  <si>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</si>
  <si>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</si>
  <si>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</si>
  <si>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</si>
  <si>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</si>
  <si>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</si>
  <si>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</si>
  <si>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</si>
  <si>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</si>
  <si>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</si>
  <si>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</si>
  <si>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</si>
  <si>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</si>
  <si>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</si>
  <si>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</si>
  <si>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</si>
  <si>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</si>
  <si>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</si>
  <si>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</si>
  <si>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</si>
  <si>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</si>
  <si>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</si>
  <si>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</si>
  <si>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</si>
  <si>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</si>
  <si>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</si>
  <si>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</si>
  <si>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</si>
  <si>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</si>
  <si>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</si>
  <si>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</si>
  <si>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</si>
  <si>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</si>
  <si>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</si>
  <si>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</si>
  <si>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</si>
  <si>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</si>
  <si>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</si>
  <si>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</si>
  <si>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</si>
  <si>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</si>
  <si>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</si>
  <si>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</si>
  <si>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</si>
  <si>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</si>
  <si>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</si>
  <si>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</si>
  <si>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</si>
  <si>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</si>
  <si>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</si>
  <si>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</si>
  <si>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</si>
  <si>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</si>
  <si>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</si>
  <si>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</si>
  <si>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</si>
  <si>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</si>
  <si>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</si>
  <si>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</si>
  <si>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</si>
  <si>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</si>
  <si>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</si>
  <si>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</si>
  <si>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</si>
  <si>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</si>
  <si>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</si>
  <si>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</si>
  <si>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</si>
  <si>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</si>
  <si>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</si>
  <si>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</si>
  <si>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</si>
  <si>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</si>
  <si>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</si>
  <si>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</si>
  <si>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</si>
  <si>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</si>
  <si>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</si>
  <si>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</si>
  <si>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</si>
  <si>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</si>
  <si>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</si>
  <si>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</si>
  <si>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</si>
  <si>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</si>
  <si>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</si>
  <si>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</si>
  <si>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</si>
  <si>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</si>
  <si>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</si>
  <si>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</si>
  <si>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</si>
  <si>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</si>
  <si>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</si>
  <si>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</si>
  <si>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</si>
  <si>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</si>
  <si>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</si>
  <si>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</si>
  <si>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</si>
  <si>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</si>
  <si>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</si>
  <si>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</si>
  <si>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</si>
  <si>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</si>
  <si>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</si>
  <si>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</si>
  <si>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</si>
  <si>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</si>
  <si>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</si>
  <si>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</si>
  <si>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</si>
  <si>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</si>
  <si>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</si>
  <si>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</si>
  <si>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</si>
  <si>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</si>
  <si>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</si>
  <si>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</si>
  <si>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</si>
  <si>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</si>
  <si>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</si>
  <si>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</si>
  <si>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</si>
  <si>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</si>
  <si>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</si>
  <si>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</si>
  <si>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</si>
  <si>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</si>
  <si>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</si>
  <si>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</si>
  <si>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</si>
  <si>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</si>
  <si>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</si>
  <si>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</si>
  <si>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</si>
  <si>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</si>
  <si>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</si>
  <si>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</si>
  <si>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</si>
  <si>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</si>
  <si>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</si>
  <si>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</si>
  <si>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</si>
  <si>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</si>
  <si>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</si>
  <si>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</si>
  <si>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</si>
  <si>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</si>
  <si>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</si>
  <si>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</si>
  <si>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</si>
  <si>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</si>
  <si>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</si>
  <si>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</si>
  <si>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</si>
  <si>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</si>
  <si>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</si>
  <si>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</si>
  <si>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</si>
  <si>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</si>
  <si>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</si>
  <si>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</si>
  <si>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</si>
  <si>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</si>
  <si>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</si>
  <si>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</si>
  <si>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</si>
  <si>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</si>
  <si>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</si>
  <si>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</si>
  <si>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</si>
  <si>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</si>
  <si>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</si>
  <si>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</si>
  <si>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</si>
  <si>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</si>
  <si>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</si>
  <si>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</si>
  <si>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</si>
  <si>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</si>
  <si>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</si>
  <si>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</si>
  <si>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</si>
  <si>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</si>
  <si>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</si>
  <si>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</si>
  <si>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</si>
  <si>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</si>
  <si>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</si>
  <si>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</si>
  <si>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</si>
  <si>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</si>
  <si>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</si>
  <si>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</si>
  <si>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</si>
  <si>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</si>
  <si>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</si>
  <si>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</si>
  <si>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</si>
  <si>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</si>
  <si>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</si>
  <si>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</si>
  <si>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</si>
  <si>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</si>
  <si>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</si>
  <si>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</si>
  <si>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</si>
  <si>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</si>
  <si>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</si>
  <si>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</si>
  <si>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</si>
  <si>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</si>
  <si>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</si>
  <si>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</si>
  <si>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</si>
  <si>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</si>
  <si>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</si>
  <si>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</si>
  <si>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</si>
  <si>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</si>
  <si>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</si>
  <si>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</si>
  <si>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</si>
  <si>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</si>
  <si>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</si>
  <si>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</si>
  <si>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</si>
  <si>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</si>
  <si>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</si>
  <si>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</si>
  <si>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</si>
  <si>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</si>
  <si>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</si>
  <si>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</si>
  <si>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</si>
  <si>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</si>
  <si>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</si>
  <si>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</si>
  <si>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</si>
  <si>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</si>
  <si>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</si>
  <si>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</si>
  <si>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</si>
  <si>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</si>
  <si>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</si>
  <si>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</si>
  <si>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</si>
  <si>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</si>
  <si>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</si>
  <si>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</si>
  <si>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</si>
  <si>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</si>
  <si>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</si>
  <si>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</si>
  <si>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</si>
  <si>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</si>
  <si>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</si>
  <si>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</si>
  <si>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</si>
  <si>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</si>
  <si>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</si>
  <si>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</si>
  <si>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</si>
  <si>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</si>
  <si>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</si>
  <si>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</si>
  <si>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</si>
  <si>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</si>
  <si>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</si>
  <si>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</si>
  <si>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</si>
  <si>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</si>
  <si>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</si>
  <si>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</si>
  <si>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</si>
  <si>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</si>
  <si>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</si>
  <si>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</si>
  <si>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</si>
  <si>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</si>
  <si>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</si>
  <si>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</si>
  <si>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</si>
  <si>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</si>
  <si>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</si>
  <si>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</si>
  <si>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</si>
  <si>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</si>
  <si>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</si>
  <si>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</si>
  <si>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</si>
  <si>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</si>
  <si>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</si>
  <si>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</si>
  <si>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</si>
  <si>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</si>
  <si>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</si>
  <si>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</si>
  <si>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</si>
  <si>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</si>
  <si>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</si>
  <si>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</si>
  <si>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</si>
  <si>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</si>
  <si>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</si>
  <si>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</si>
  <si>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</si>
  <si>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</si>
  <si>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</si>
  <si>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</si>
  <si>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</si>
  <si>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</si>
  <si>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</si>
  <si>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</si>
  <si>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</si>
  <si>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</si>
  <si>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</si>
  <si>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</si>
  <si>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</si>
  <si>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</si>
  <si>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</si>
  <si>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</si>
  <si>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</si>
  <si>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</si>
  <si>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</si>
  <si>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</si>
  <si>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</si>
  <si>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</si>
  <si>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</si>
  <si>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</si>
  <si>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</si>
  <si>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</si>
  <si>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</si>
  <si>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</si>
  <si>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</si>
  <si>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</si>
  <si>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</si>
  <si>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</si>
  <si>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</si>
  <si>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</si>
  <si>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</si>
  <si>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</si>
  <si>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</si>
  <si>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</si>
  <si>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</si>
  <si>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</si>
  <si>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</si>
  <si>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</si>
  <si>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</si>
  <si>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</si>
  <si>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</si>
  <si>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</si>
  <si>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</si>
  <si>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</si>
  <si>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</si>
  <si>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</si>
  <si>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</si>
  <si>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</si>
  <si>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</si>
  <si>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</si>
  <si>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</si>
  <si>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</si>
  <si>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</si>
  <si>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</si>
  <si>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</si>
  <si>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</si>
  <si>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</si>
  <si>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</si>
  <si>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</si>
  <si>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</si>
  <si>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</si>
  <si>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</si>
  <si>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</si>
  <si>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</si>
  <si>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</si>
  <si>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</si>
  <si>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</si>
  <si>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</si>
  <si>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</si>
  <si>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</si>
  <si>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</si>
  <si>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</si>
  <si>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</si>
  <si>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</si>
  <si>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</si>
  <si>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</si>
  <si>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</si>
  <si>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</si>
  <si>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</si>
  <si>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</si>
  <si>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</si>
  <si>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</si>
  <si>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</si>
  <si>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</si>
  <si>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</si>
  <si>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</si>
  <si>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</si>
  <si>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</si>
  <si>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</si>
  <si>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</si>
  <si>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</si>
  <si>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</si>
  <si>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</si>
  <si>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</si>
  <si>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</si>
  <si>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</si>
  <si>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</si>
  <si>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</si>
  <si>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</si>
  <si>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</si>
  <si>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</si>
  <si>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</si>
  <si>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</si>
  <si>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</si>
  <si>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</si>
  <si>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</si>
  <si>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</si>
  <si>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</si>
  <si>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</si>
  <si>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</si>
  <si>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</si>
  <si>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</si>
  <si>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</si>
  <si>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</si>
  <si>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</si>
  <si>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</si>
  <si>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</si>
  <si>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</si>
  <si>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</si>
  <si>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</si>
  <si>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</si>
  <si>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</si>
  <si>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</si>
  <si>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</si>
  <si>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</si>
  <si>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</si>
  <si>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</si>
  <si>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</si>
  <si>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</si>
  <si>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</si>
  <si>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</si>
  <si>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</si>
  <si>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</si>
  <si>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</si>
  <si>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</si>
  <si>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</si>
  <si>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</si>
  <si>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</si>
  <si>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</si>
  <si>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</si>
  <si>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</si>
  <si>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</si>
  <si>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</si>
  <si>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</si>
  <si>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</si>
  <si>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</si>
  <si>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</si>
  <si>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</si>
  <si>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</si>
  <si>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</si>
  <si>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</si>
  <si>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</si>
  <si>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</si>
  <si>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</si>
  <si>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</si>
  <si>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</si>
  <si>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</si>
  <si>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</si>
  <si>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</si>
  <si>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</si>
  <si>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</si>
  <si>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</si>
  <si>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</si>
  <si>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</si>
  <si>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</si>
  <si>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</si>
  <si>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</si>
  <si>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</si>
  <si>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</si>
  <si>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</si>
  <si>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</si>
  <si>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</si>
  <si>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</si>
  <si>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</si>
  <si>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</si>
  <si>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</si>
  <si>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</si>
  <si>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</si>
  <si>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</si>
  <si>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</si>
  <si>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</si>
  <si>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</si>
  <si>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</si>
  <si>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</si>
  <si>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</si>
  <si>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</si>
  <si>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</si>
  <si>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</si>
  <si>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</si>
  <si>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</si>
  <si>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</si>
  <si>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</si>
  <si>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</si>
  <si>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</si>
  <si>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</si>
  <si>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</si>
  <si>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</si>
  <si>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</si>
  <si>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</si>
  <si>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</si>
  <si>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</si>
  <si>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</si>
  <si>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</si>
  <si>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</si>
  <si>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</si>
  <si>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</si>
  <si>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</si>
  <si>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</si>
  <si>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</si>
  <si>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</si>
  <si>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</si>
  <si>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</si>
  <si>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</si>
  <si>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</si>
  <si>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</si>
  <si>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</si>
  <si>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</si>
  <si>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</si>
  <si>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</si>
  <si>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</si>
  <si>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</si>
  <si>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</si>
  <si>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</si>
  <si>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</si>
  <si>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</si>
  <si>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</si>
  <si>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</si>
  <si>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</si>
  <si>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</si>
  <si>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</si>
  <si>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</si>
  <si>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</si>
  <si>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</si>
  <si>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</si>
  <si>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</si>
  <si>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</si>
  <si>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</si>
  <si>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</si>
  <si>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</si>
  <si>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</si>
  <si>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</si>
  <si>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</si>
  <si>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</si>
  <si>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</si>
  <si>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</si>
  <si>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</si>
  <si>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</si>
  <si>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</si>
  <si>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</si>
  <si>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</si>
  <si>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</si>
  <si>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</si>
  <si>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</si>
  <si>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</si>
  <si>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</si>
  <si>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</si>
  <si>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</si>
  <si>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</si>
  <si>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</si>
  <si>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</si>
  <si>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</si>
  <si>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</si>
  <si>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</si>
  <si>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</si>
  <si>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</si>
  <si>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</si>
  <si>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</si>
  <si>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</si>
  <si>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</si>
  <si>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</si>
  <si>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</si>
  <si>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</si>
  <si>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</si>
  <si>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</si>
  <si>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</si>
  <si>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</si>
  <si>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</si>
  <si>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</si>
  <si>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</si>
  <si>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</si>
  <si>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</si>
  <si>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</si>
  <si>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</si>
  <si>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</si>
  <si>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</si>
  <si>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</si>
  <si>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</si>
  <si>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</si>
  <si>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</si>
  <si>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</si>
  <si>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</si>
  <si>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</si>
  <si>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</si>
  <si>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</si>
  <si>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</si>
  <si>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</si>
  <si>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</si>
  <si>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</si>
  <si>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</si>
  <si>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</si>
  <si>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</si>
  <si>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</si>
  <si>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</si>
  <si>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</si>
  <si>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</si>
  <si>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</si>
  <si>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</si>
  <si>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</si>
  <si>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</si>
  <si>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</si>
  <si>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</si>
  <si>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</si>
  <si>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</si>
  <si>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</si>
  <si>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</si>
  <si>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</si>
  <si>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</si>
  <si>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</si>
  <si>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</si>
  <si>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</si>
  <si>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</si>
  <si>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</si>
  <si>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</si>
  <si>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</si>
  <si>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</si>
  <si>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</si>
  <si>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</si>
  <si>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</si>
  <si>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</si>
  <si>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</si>
  <si>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</si>
  <si>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</si>
  <si>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</si>
  <si>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</si>
  <si>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</si>
  <si>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</si>
  <si>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</si>
  <si>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</si>
  <si>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</si>
  <si>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</si>
  <si>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</si>
  <si>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</si>
  <si>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</si>
  <si>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</si>
  <si>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</si>
  <si>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</si>
  <si>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</si>
  <si>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</si>
  <si>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</si>
  <si>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</si>
  <si>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</si>
  <si>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</si>
  <si>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</si>
  <si>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</si>
  <si>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</si>
  <si>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</si>
  <si>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</si>
  <si>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</si>
  <si>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</si>
  <si>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</si>
  <si>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</si>
  <si>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</si>
  <si>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</si>
  <si>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</si>
  <si>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</si>
  <si>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</si>
  <si>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</si>
  <si>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</si>
  <si>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</si>
  <si>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</si>
  <si>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</si>
  <si>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</si>
  <si>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</si>
  <si>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</si>
  <si>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</si>
  <si>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</si>
  <si>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</si>
  <si>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</si>
  <si>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</si>
  <si>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</si>
  <si>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</si>
  <si>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</si>
  <si>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</si>
  <si>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</si>
  <si>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</si>
  <si>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</si>
  <si>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</si>
  <si>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</si>
  <si>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</si>
  <si>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</si>
  <si>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</si>
  <si>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</si>
  <si>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</si>
  <si>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</si>
  <si>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</si>
  <si>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</si>
  <si>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</si>
  <si>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</si>
  <si>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</si>
  <si>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</si>
  <si>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</si>
  <si>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</si>
  <si>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</si>
  <si>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</si>
  <si>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</si>
  <si>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</si>
  <si>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</si>
  <si>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</si>
  <si>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</si>
  <si>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</si>
  <si>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</si>
  <si>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</si>
  <si>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</si>
  <si>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</si>
  <si>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</si>
  <si>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</si>
  <si>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</si>
  <si>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</si>
  <si>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</si>
  <si>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</si>
  <si>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</si>
  <si>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</si>
  <si>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</si>
  <si>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</si>
  <si>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</si>
  <si>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</si>
  <si>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</si>
  <si>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</si>
  <si>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</si>
  <si>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</si>
  <si>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</si>
  <si>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</si>
  <si>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</si>
  <si>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</si>
  <si>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</si>
  <si>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</si>
  <si>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</si>
  <si>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</si>
  <si>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</si>
  <si>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</si>
  <si>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</si>
  <si>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</si>
  <si>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</si>
  <si>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</si>
  <si>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</si>
  <si>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</si>
  <si>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</si>
  <si>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</si>
  <si>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</si>
  <si>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</si>
  <si>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</si>
  <si>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</si>
  <si>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</si>
  <si>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</si>
  <si>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</si>
  <si>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</si>
  <si>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</si>
  <si>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</si>
  <si>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</si>
  <si>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</si>
  <si>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</si>
  <si>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</si>
  <si>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</si>
  <si>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</si>
  <si>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</si>
  <si>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</si>
  <si>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</si>
  <si>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</si>
  <si>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</si>
  <si>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</si>
  <si>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</si>
  <si>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</si>
  <si>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</si>
  <si>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</si>
  <si>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</si>
  <si>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</si>
  <si>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</si>
  <si>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</si>
  <si>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</si>
  <si>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</si>
  <si>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</si>
  <si>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</si>
  <si>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</si>
  <si>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</si>
  <si>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</si>
  <si>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</si>
  <si>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</si>
  <si>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</si>
  <si>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</si>
  <si>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</si>
  <si>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</si>
  <si>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</si>
  <si>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</si>
  <si>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</si>
  <si>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</si>
  <si>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</si>
  <si>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</si>
  <si>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</si>
  <si>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</si>
  <si>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</si>
  <si>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</si>
  <si>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</si>
  <si>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</si>
  <si>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</si>
  <si>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</si>
  <si>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</si>
  <si>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</si>
  <si>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</si>
  <si>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</si>
  <si>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</si>
  <si>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</si>
  <si>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</si>
  <si>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</si>
  <si>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</si>
  <si>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</si>
  <si>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</si>
  <si>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</si>
  <si>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</si>
  <si>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</si>
  <si>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</si>
  <si>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</si>
  <si>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</si>
  <si>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</si>
  <si>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</si>
  <si>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</si>
  <si>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</si>
  <si>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</si>
  <si>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</si>
  <si>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</si>
  <si>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</si>
  <si>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</si>
  <si>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</si>
  <si>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</si>
  <si>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</si>
  <si>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</si>
  <si>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</si>
  <si>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</si>
  <si>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</si>
  <si>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</si>
  <si>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</si>
  <si>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</si>
  <si>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</si>
  <si>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</si>
  <si>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</si>
  <si>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</si>
  <si>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</si>
  <si>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</si>
  <si>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</si>
  <si>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</si>
  <si>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</si>
  <si>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</si>
  <si>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</si>
  <si>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</si>
  <si>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</si>
  <si>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</si>
  <si>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</si>
  <si>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</si>
  <si>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</si>
  <si>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</si>
  <si>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</si>
  <si>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</si>
  <si>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</si>
  <si>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</si>
  <si>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</si>
  <si>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</si>
  <si>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</si>
  <si>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</si>
  <si>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</si>
  <si>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</si>
  <si>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</si>
  <si>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</si>
  <si>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</si>
  <si>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</si>
  <si>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</si>
  <si>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</si>
  <si>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</si>
  <si>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</si>
  <si>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</si>
  <si>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</si>
  <si>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</si>
  <si>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</si>
  <si>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</si>
  <si>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</si>
  <si>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</si>
  <si>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</si>
  <si>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</si>
  <si>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</si>
  <si>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</si>
  <si>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</si>
  <si>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</si>
  <si>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</si>
  <si>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</si>
  <si>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</si>
  <si>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</si>
  <si>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</si>
  <si>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</si>
  <si>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</si>
  <si>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</si>
  <si>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</si>
  <si>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</si>
  <si>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</si>
  <si>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</si>
  <si>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</si>
  <si>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</si>
  <si>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</si>
  <si>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</si>
  <si>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</si>
  <si>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</si>
  <si>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</si>
  <si>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</si>
  <si>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</si>
  <si>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</si>
  <si>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</si>
  <si>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</si>
  <si>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</si>
  <si>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</si>
  <si>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</si>
  <si>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</si>
  <si>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</si>
  <si>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</si>
  <si>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</si>
  <si>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</si>
  <si>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</si>
  <si>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</si>
  <si>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</si>
  <si>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</si>
  <si>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</si>
  <si>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</si>
  <si>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</si>
  <si>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</si>
  <si>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</si>
  <si>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</si>
  <si>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</si>
  <si>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</si>
  <si>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</si>
  <si>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</si>
  <si>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</si>
  <si>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</si>
  <si>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</si>
  <si>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</si>
  <si>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</si>
  <si>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</si>
  <si>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</si>
  <si>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</si>
  <si>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</si>
  <si>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</si>
  <si>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</si>
  <si>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</si>
  <si>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</si>
  <si>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</si>
  <si>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</si>
  <si>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</si>
  <si>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</si>
  <si>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</si>
  <si>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</si>
  <si>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</si>
  <si>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</si>
  <si>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</si>
  <si>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</si>
  <si>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</si>
  <si>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</si>
  <si>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</si>
  <si>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</si>
  <si>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</si>
  <si>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</si>
  <si>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</si>
  <si>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</si>
  <si>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</si>
  <si>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</si>
  <si>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</si>
  <si>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</si>
  <si>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</si>
  <si>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</si>
  <si>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</si>
  <si>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</si>
  <si>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</si>
  <si>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</si>
  <si>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</si>
  <si>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</si>
  <si>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</si>
  <si>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</si>
  <si>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</si>
  <si>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</si>
  <si>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</si>
  <si>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</si>
  <si>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</si>
  <si>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</si>
  <si>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</si>
  <si>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</si>
  <si>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</si>
  <si>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</si>
  <si>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</si>
  <si>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</si>
  <si>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</si>
  <si>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</si>
  <si>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</si>
  <si>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</si>
  <si>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</si>
  <si>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</si>
  <si>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</si>
  <si>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</si>
  <si>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</si>
  <si>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</si>
  <si>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</si>
  <si>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</si>
  <si>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</si>
  <si>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</si>
  <si>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</si>
  <si>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</si>
  <si>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</si>
  <si>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</si>
  <si>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</si>
  <si>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</si>
  <si>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</si>
  <si>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</si>
  <si>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</si>
  <si>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</si>
  <si>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</si>
  <si>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</si>
  <si>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</si>
  <si>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</si>
  <si>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</si>
  <si>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</si>
  <si>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</si>
  <si>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</si>
  <si>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</si>
  <si>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</si>
  <si>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</si>
  <si>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</si>
  <si>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</si>
  <si>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</si>
  <si>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</si>
  <si>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</si>
  <si>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</si>
  <si>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</si>
  <si>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</si>
  <si>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</si>
  <si>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</si>
  <si>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</si>
  <si>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</si>
  <si>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</si>
  <si>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</si>
  <si>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</si>
  <si>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</si>
  <si>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</si>
  <si>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</si>
  <si>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</si>
  <si>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</si>
  <si>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</si>
  <si>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</si>
  <si>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</si>
  <si>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</si>
  <si>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</si>
  <si>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</si>
  <si>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</si>
  <si>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</si>
  <si>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</si>
  <si>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</si>
  <si>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</si>
  <si>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</si>
  <si>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</si>
  <si>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</si>
  <si>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</si>
  <si>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</si>
  <si>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</si>
  <si>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</si>
  <si>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</si>
  <si>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</si>
  <si>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</si>
  <si>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</si>
  <si>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</si>
  <si>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</si>
  <si>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</si>
  <si>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</si>
  <si>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</si>
  <si>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</si>
  <si>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</si>
  <si>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</si>
  <si>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</si>
  <si>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</si>
  <si>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</si>
  <si>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</si>
  <si>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</si>
  <si>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</si>
  <si>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</si>
  <si>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</si>
  <si>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</si>
  <si>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</si>
  <si>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</si>
  <si>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</si>
  <si>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</si>
  <si>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</si>
  <si>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</si>
  <si>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</si>
  <si>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</si>
  <si>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</si>
  <si>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</si>
  <si>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</si>
  <si>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</si>
  <si>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</si>
  <si>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</si>
  <si>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</si>
  <si>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</si>
  <si>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</si>
  <si>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</si>
  <si>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</si>
  <si>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</si>
  <si>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</si>
  <si>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</si>
  <si>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</si>
  <si>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</si>
  <si>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</si>
  <si>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</si>
  <si>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</si>
  <si>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</si>
  <si>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</si>
  <si>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</si>
  <si>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</si>
  <si>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</si>
  <si>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</si>
  <si>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</si>
  <si>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</si>
  <si>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</si>
  <si>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</si>
  <si>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</si>
  <si>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</si>
  <si>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</si>
  <si>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</si>
  <si>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</si>
  <si>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</si>
  <si>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</si>
  <si>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</si>
  <si>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</si>
  <si>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</si>
  <si>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</si>
  <si>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</si>
  <si>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</si>
  <si>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</si>
  <si>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</si>
  <si>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</si>
  <si>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</si>
  <si>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</si>
  <si>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</si>
  <si>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</si>
  <si>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</si>
  <si>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</si>
  <si>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</si>
  <si>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</si>
  <si>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</si>
  <si>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</si>
  <si>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</si>
  <si>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</si>
  <si>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</si>
  <si>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</si>
  <si>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</si>
  <si>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</si>
  <si>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</si>
  <si>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</si>
  <si>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</si>
  <si>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</si>
  <si>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</si>
  <si>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</si>
  <si>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</si>
  <si>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</si>
  <si>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</si>
  <si>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</si>
  <si>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</si>
  <si>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</si>
  <si>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</si>
  <si>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</si>
  <si>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</si>
  <si>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</si>
  <si>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</si>
  <si>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</si>
  <si>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</si>
  <si>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</si>
  <si>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</si>
  <si>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</si>
  <si>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</si>
  <si>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</si>
  <si>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</si>
  <si>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</si>
  <si>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</si>
  <si>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</si>
  <si>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</si>
  <si>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</si>
  <si>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</si>
  <si>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</si>
  <si>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</si>
  <si>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</si>
  <si>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</si>
  <si>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</si>
  <si>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</si>
  <si>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</si>
  <si>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</si>
  <si>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</si>
  <si>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</si>
  <si>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</si>
  <si>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</si>
  <si>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</si>
  <si>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</si>
  <si>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</si>
  <si>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</si>
  <si>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</si>
  <si>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</si>
  <si>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</si>
  <si>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</si>
  <si>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</si>
  <si>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</si>
  <si>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</si>
  <si>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</si>
  <si>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</si>
  <si>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</si>
  <si>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</si>
  <si>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</si>
  <si>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</si>
  <si>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</si>
  <si>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</si>
  <si>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</si>
  <si>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</si>
  <si>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</si>
  <si>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</si>
  <si>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</si>
  <si>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</si>
  <si>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</si>
  <si>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</si>
  <si>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</si>
  <si>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</si>
  <si>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</si>
  <si>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</si>
  <si>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</si>
  <si>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</si>
  <si>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</si>
  <si>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</si>
  <si>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</si>
  <si>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</si>
  <si>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</si>
  <si>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</si>
  <si>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</si>
  <si>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</si>
  <si>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</si>
  <si>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</si>
  <si>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</si>
  <si>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</si>
  <si>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</si>
  <si>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</si>
  <si>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</si>
  <si>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</si>
  <si>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</si>
  <si>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</si>
  <si>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</si>
  <si>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</si>
  <si>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</si>
  <si>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</si>
  <si>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</si>
  <si>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</si>
  <si>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</si>
  <si>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</si>
  <si>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</si>
  <si>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</si>
  <si>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</si>
  <si>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</si>
  <si>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</si>
  <si>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</si>
  <si>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</si>
  <si>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</si>
  <si>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</si>
  <si>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</si>
  <si>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</si>
  <si>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</si>
  <si>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</si>
  <si>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</si>
  <si>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</si>
  <si>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</si>
  <si>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</si>
  <si>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</si>
  <si>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</si>
  <si>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</si>
  <si>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</si>
  <si>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</si>
  <si>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</si>
  <si>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</si>
  <si>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</si>
  <si>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</si>
  <si>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</si>
  <si>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</si>
  <si>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</si>
  <si>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</si>
  <si>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</si>
  <si>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</si>
  <si>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</si>
  <si>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</si>
  <si>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</si>
  <si>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</si>
  <si>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</si>
  <si>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</si>
  <si>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</si>
  <si>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</si>
  <si>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</si>
  <si>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</si>
  <si>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</si>
  <si>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</si>
  <si>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</si>
  <si>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</si>
  <si>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</si>
  <si>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</si>
  <si>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</si>
  <si>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</si>
  <si>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</si>
  <si>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</si>
  <si>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</si>
  <si>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</si>
  <si>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</si>
  <si>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</si>
  <si>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</si>
  <si>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</si>
  <si>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</si>
  <si>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</si>
  <si>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</si>
  <si>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</si>
  <si>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</si>
  <si>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</si>
  <si>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</si>
  <si>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</si>
  <si>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</si>
  <si>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</si>
  <si>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</si>
  <si>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</si>
  <si>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</si>
  <si>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</si>
  <si>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</si>
  <si>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</si>
  <si>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</si>
  <si>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</si>
  <si>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</si>
  <si>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</si>
  <si>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</si>
  <si>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</si>
  <si>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</si>
  <si>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</si>
  <si>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</si>
  <si>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</si>
  <si>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</si>
  <si>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</si>
  <si>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</si>
  <si>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</si>
  <si>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</si>
  <si>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</si>
  <si>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</si>
  <si>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</si>
  <si>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</si>
  <si>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</si>
  <si>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</si>
  <si>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</si>
  <si>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</si>
  <si>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</si>
  <si>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</si>
  <si>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</si>
  <si>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</si>
  <si>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</si>
  <si>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</si>
  <si>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</si>
  <si>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</si>
  <si>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</si>
  <si>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</si>
  <si>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</si>
  <si>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</si>
  <si>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</si>
  <si>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</si>
  <si>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</si>
  <si>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</si>
  <si>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</si>
  <si>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</si>
  <si>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</si>
  <si>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</si>
  <si>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</si>
  <si>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</si>
  <si>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</si>
  <si>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</si>
  <si>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</si>
  <si>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</si>
  <si>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</si>
  <si>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</si>
  <si>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</si>
  <si>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</si>
  <si>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</si>
  <si>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</si>
  <si>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</si>
  <si>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</si>
  <si>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</si>
  <si>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</si>
  <si>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</si>
  <si>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</si>
  <si>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</si>
  <si>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</si>
  <si>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</si>
  <si>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</si>
  <si>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</si>
  <si>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</si>
  <si>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</si>
  <si>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</si>
  <si>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</si>
  <si>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</si>
  <si>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</si>
  <si>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</si>
  <si>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</si>
  <si>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</si>
  <si>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</si>
  <si>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</si>
  <si>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</si>
  <si>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</si>
  <si>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</si>
  <si>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</si>
  <si>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</si>
  <si>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</si>
  <si>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</si>
  <si>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</si>
  <si>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</si>
  <si>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</si>
  <si>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</si>
  <si>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</si>
  <si>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</si>
  <si>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</si>
  <si>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</si>
  <si>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</si>
  <si>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</si>
  <si>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</si>
  <si>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</si>
  <si>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</si>
  <si>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</si>
  <si>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</si>
  <si>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</si>
  <si>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</si>
  <si>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</si>
  <si>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</si>
  <si>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</si>
  <si>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</si>
  <si>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</si>
  <si>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</si>
  <si>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</si>
  <si>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</si>
  <si>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</si>
  <si>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</si>
  <si>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</si>
  <si>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</si>
  <si>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</si>
  <si>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</si>
  <si>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</si>
  <si>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</si>
  <si>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</si>
  <si>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</si>
  <si>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</si>
  <si>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</si>
  <si>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</si>
  <si>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</si>
  <si>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</si>
  <si>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</si>
  <si>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</si>
  <si>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</si>
  <si>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</si>
  <si>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</si>
  <si>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</si>
  <si>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</si>
  <si>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</si>
  <si>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</si>
  <si>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</si>
  <si>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</si>
  <si>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</si>
  <si>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</si>
  <si>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</si>
  <si>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</si>
  <si>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</si>
  <si>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</si>
  <si>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</si>
  <si>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</si>
  <si>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</si>
  <si>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</si>
  <si>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</si>
  <si>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</si>
  <si>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</si>
  <si>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</si>
  <si>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</si>
  <si>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</si>
  <si>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</si>
  <si>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</si>
  <si>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</si>
  <si>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</si>
  <si>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</si>
  <si>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</si>
  <si>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</si>
  <si>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</si>
  <si>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</si>
  <si>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</si>
  <si>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</si>
  <si>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</si>
  <si>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</si>
  <si>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</si>
  <si>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</si>
  <si>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</si>
  <si>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</si>
  <si>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</si>
  <si>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</si>
  <si>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</si>
  <si>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</si>
  <si>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</si>
  <si>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</si>
  <si>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</si>
  <si>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</si>
  <si>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</si>
  <si>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</si>
  <si>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</si>
  <si>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</si>
  <si>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</si>
  <si>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</si>
  <si>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</si>
  <si>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</si>
  <si>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</si>
  <si>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</si>
  <si>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</si>
  <si>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</si>
  <si>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</si>
  <si>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</si>
  <si>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</si>
  <si>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</si>
  <si>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</si>
  <si>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</si>
  <si>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</si>
  <si>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</si>
  <si>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</si>
  <si>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</si>
  <si>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</si>
  <si>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</si>
  <si>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</si>
  <si>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</si>
  <si>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</si>
  <si>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</si>
  <si>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</si>
  <si>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</si>
  <si>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</si>
  <si>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</si>
  <si>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</si>
  <si>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</si>
  <si>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</si>
  <si>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</si>
  <si>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</si>
  <si>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</si>
  <si>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</si>
  <si>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</si>
  <si>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</si>
  <si>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</si>
  <si>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</si>
  <si>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</si>
  <si>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</si>
  <si>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</si>
  <si>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</si>
  <si>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</si>
  <si>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</si>
  <si>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</si>
  <si>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</si>
  <si>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</si>
  <si>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</si>
  <si>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</si>
  <si>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</si>
  <si>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</si>
  <si>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</si>
  <si>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</si>
  <si>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</si>
  <si>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</si>
  <si>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</si>
  <si>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</si>
  <si>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</si>
  <si>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</si>
  <si>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</si>
  <si>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</si>
  <si>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</si>
  <si>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</si>
  <si>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</si>
  <si>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</si>
  <si>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</si>
  <si>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</si>
  <si>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</si>
  <si>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</si>
  <si>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</si>
  <si>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</si>
  <si>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</si>
  <si>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</si>
  <si>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</si>
  <si>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</si>
  <si>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</si>
  <si>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</si>
  <si>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</si>
  <si>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</si>
  <si>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</si>
  <si>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</si>
  <si>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</si>
  <si>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</si>
  <si>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</si>
  <si>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</si>
  <si>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</si>
  <si>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</si>
  <si>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</si>
  <si>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</si>
  <si>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</si>
  <si>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</si>
  <si>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</si>
  <si>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</si>
  <si>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</si>
  <si>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</si>
  <si>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</si>
  <si>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</si>
  <si>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</si>
  <si>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</si>
  <si>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</si>
  <si>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</si>
  <si>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</si>
  <si>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</si>
  <si>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</si>
  <si>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</si>
  <si>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</si>
  <si>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</si>
  <si>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</si>
  <si>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</si>
  <si>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</si>
  <si>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</si>
  <si>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</si>
  <si>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</si>
  <si>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</si>
  <si>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</si>
  <si>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</si>
  <si>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</si>
  <si>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</si>
  <si>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</si>
  <si>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</si>
  <si>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</si>
  <si>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</si>
  <si>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</si>
  <si>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</si>
  <si>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</si>
  <si>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</si>
  <si>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</si>
  <si>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</si>
  <si>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</si>
  <si>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</si>
  <si>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</si>
  <si>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</si>
  <si>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</si>
  <si>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</si>
  <si>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</si>
  <si>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</si>
  <si>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</si>
  <si>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</si>
  <si>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</si>
  <si>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</si>
  <si>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</si>
  <si>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</si>
  <si>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</si>
  <si>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</si>
  <si>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</si>
  <si>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</si>
  <si>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</si>
  <si>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</si>
  <si>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</si>
  <si>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</si>
  <si>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</si>
  <si>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</si>
  <si>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</si>
  <si>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</si>
  <si>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</si>
  <si>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</si>
  <si>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</si>
  <si>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</si>
  <si>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</si>
  <si>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</si>
  <si>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</si>
  <si>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</si>
  <si>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</si>
  <si>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</si>
  <si>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</si>
  <si>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</si>
  <si>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</si>
  <si>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</si>
  <si>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</si>
  <si>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</si>
  <si>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</si>
  <si>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</si>
  <si>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</si>
  <si>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</si>
  <si>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</si>
  <si>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</si>
  <si>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</si>
  <si>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</si>
  <si>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</si>
  <si>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</si>
  <si>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</si>
  <si>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</si>
  <si>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</si>
  <si>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</si>
  <si>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</si>
  <si>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</si>
  <si>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</si>
  <si>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</si>
  <si>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</si>
  <si>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</si>
  <si>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</si>
  <si>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</si>
  <si>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</si>
  <si>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</si>
  <si>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</si>
  <si>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</si>
  <si>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</si>
  <si>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</si>
  <si>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</si>
  <si>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</si>
  <si>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</si>
  <si>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</si>
  <si>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</si>
  <si>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</si>
  <si>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</si>
  <si>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</si>
  <si>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</si>
  <si>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</si>
  <si>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</si>
  <si>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</si>
  <si>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</si>
  <si>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</si>
  <si>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</si>
  <si>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</si>
  <si>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</si>
  <si>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</si>
  <si>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</si>
  <si>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</si>
  <si>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</si>
  <si>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</si>
  <si>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</si>
  <si>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</si>
  <si>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</si>
  <si>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</si>
  <si>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</si>
  <si>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</si>
  <si>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</si>
  <si>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</si>
  <si>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</si>
  <si>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</si>
  <si>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</si>
  <si>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</si>
  <si>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</si>
  <si>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</si>
  <si>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</si>
  <si>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</si>
  <si>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</si>
  <si>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</si>
  <si>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</si>
  <si>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</si>
  <si>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</si>
  <si>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</si>
  <si>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</si>
  <si>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</si>
  <si>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</si>
  <si>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</si>
  <si>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</si>
  <si>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</si>
  <si>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</si>
  <si>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</si>
  <si>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</si>
  <si>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</si>
  <si>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</si>
  <si>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</si>
  <si>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</si>
  <si>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</si>
  <si>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</si>
  <si>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</si>
  <si>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</si>
  <si>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</si>
  <si>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</si>
  <si>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</si>
  <si>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</si>
  <si>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</si>
  <si>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</si>
  <si>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</si>
  <si>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</si>
  <si>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</si>
  <si>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</si>
  <si>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</si>
  <si>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</si>
  <si>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</si>
  <si>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</si>
  <si>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</si>
  <si>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</si>
  <si>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</si>
  <si>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</si>
  <si>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</si>
  <si>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</si>
  <si>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</si>
  <si>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</si>
  <si>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</si>
  <si>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</si>
  <si>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</si>
  <si>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</si>
  <si>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</si>
  <si>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</si>
  <si>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</si>
  <si>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</si>
  <si>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</si>
  <si>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</si>
  <si>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</si>
  <si>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</si>
  <si>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</si>
  <si>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</si>
  <si>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</si>
  <si>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</si>
  <si>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</si>
  <si>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</si>
  <si>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</si>
  <si>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</si>
  <si>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</si>
  <si>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</si>
  <si>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</si>
  <si>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</si>
  <si>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</si>
  <si>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</si>
  <si>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</si>
  <si>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</si>
  <si>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</si>
  <si>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</si>
  <si>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</si>
  <si>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</si>
  <si>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</si>
  <si>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</si>
  <si>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</si>
  <si>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</si>
  <si>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</si>
  <si>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</si>
  <si>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</si>
  <si>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</si>
  <si>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</si>
  <si>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</si>
  <si>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</si>
  <si>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</si>
  <si>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</si>
  <si>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</si>
  <si>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</si>
  <si>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</si>
  <si>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</si>
  <si>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</si>
  <si>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</si>
  <si>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</si>
  <si>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</si>
  <si>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</si>
  <si>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</si>
  <si>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</si>
  <si>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</si>
  <si>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</si>
  <si>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</si>
  <si>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</si>
  <si>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</si>
  <si>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</si>
  <si>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</si>
  <si>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</si>
  <si>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</si>
  <si>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</si>
  <si>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</si>
  <si>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</si>
  <si>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</si>
  <si>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</si>
  <si>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</si>
  <si>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</si>
  <si>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</si>
  <si>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</si>
  <si>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</si>
  <si>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</si>
  <si>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</si>
  <si>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</si>
  <si>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</si>
  <si>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</si>
  <si>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</si>
  <si>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</si>
  <si>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</si>
  <si>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</si>
  <si>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</si>
  <si>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</si>
  <si>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</si>
  <si>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</si>
  <si>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</si>
  <si>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</si>
  <si>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</si>
  <si>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</si>
  <si>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</si>
  <si>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</si>
  <si>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</si>
  <si>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</si>
  <si>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</si>
  <si>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</si>
  <si>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</si>
  <si>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</si>
  <si>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</si>
  <si>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</si>
  <si>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</si>
  <si>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</si>
  <si>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</si>
  <si>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</si>
  <si>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</si>
  <si>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</si>
  <si>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</si>
  <si>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</si>
  <si>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</si>
  <si>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</si>
  <si>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</si>
  <si>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</si>
  <si>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</si>
  <si>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</si>
  <si>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</si>
  <si>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</si>
  <si>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</si>
  <si>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</si>
  <si>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</si>
  <si>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</si>
  <si>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</si>
  <si>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</si>
  <si>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</si>
  <si>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</si>
  <si>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</si>
  <si>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</si>
  <si>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</si>
  <si>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</si>
  <si>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</si>
  <si>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</si>
  <si>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</si>
  <si>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</si>
  <si>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</si>
  <si>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</si>
  <si>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</si>
  <si>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</si>
  <si>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</si>
  <si>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</si>
  <si>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</si>
  <si>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</si>
  <si>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</si>
  <si>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</si>
  <si>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</si>
  <si>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</si>
  <si>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</si>
  <si>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</si>
  <si>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</si>
  <si>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</si>
  <si>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</si>
  <si>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</si>
  <si>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</si>
  <si>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</si>
  <si>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</si>
  <si>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</si>
  <si>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</si>
  <si>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</si>
  <si>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</si>
  <si>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</si>
  <si>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</si>
  <si>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</si>
  <si>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</si>
  <si>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</si>
  <si>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</si>
  <si>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</si>
  <si>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</si>
  <si>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</si>
  <si>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</si>
  <si>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</si>
  <si>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</si>
  <si>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</si>
  <si>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</si>
  <si>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</si>
  <si>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</si>
  <si>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</si>
  <si>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</si>
  <si>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</si>
  <si>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</si>
  <si>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</si>
  <si>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</si>
  <si>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</si>
  <si>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</si>
  <si>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</si>
  <si>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</si>
  <si>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</si>
  <si>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</si>
  <si>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</si>
  <si>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</si>
  <si>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</si>
  <si>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</si>
  <si>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</si>
  <si>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</si>
  <si>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</si>
  <si>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</si>
  <si>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</si>
  <si>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</si>
  <si>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</si>
  <si>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</si>
  <si>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</si>
  <si>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</si>
  <si>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</si>
  <si>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</si>
  <si>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</si>
  <si>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</si>
  <si>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</si>
  <si>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</si>
  <si>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</si>
  <si>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</si>
  <si>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</si>
  <si>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</si>
  <si>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</si>
  <si>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</si>
  <si>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</si>
  <si>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</si>
  <si>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</si>
  <si>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</si>
  <si>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</si>
  <si>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</si>
  <si>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</si>
  <si>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</si>
  <si>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</si>
  <si>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</si>
  <si>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</si>
  <si>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</si>
  <si>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</si>
  <si>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</si>
  <si>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</si>
  <si>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</si>
  <si>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</si>
  <si>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</si>
  <si>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</si>
  <si>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</si>
  <si>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</si>
  <si>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</si>
  <si>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</si>
  <si>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</si>
  <si>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</si>
  <si>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</si>
  <si>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</si>
  <si>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</si>
  <si>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</si>
  <si>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</si>
  <si>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</si>
  <si>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</si>
  <si>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</si>
  <si>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</si>
  <si>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</si>
  <si>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</si>
  <si>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</si>
  <si>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</si>
  <si>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</si>
  <si>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</si>
  <si>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</si>
  <si>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</si>
  <si>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</si>
  <si>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</si>
  <si>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</si>
  <si>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</si>
  <si>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</si>
  <si>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</si>
  <si>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</si>
  <si>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</si>
  <si>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</si>
  <si>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</si>
  <si>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</si>
  <si>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</si>
  <si>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</si>
  <si>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</si>
  <si>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</si>
  <si>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</si>
  <si>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</si>
  <si>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</si>
  <si>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</si>
  <si>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</si>
  <si>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</si>
  <si>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</si>
  <si>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</si>
  <si>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</si>
  <si>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</si>
  <si>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</si>
  <si>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</si>
  <si>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</si>
  <si>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</si>
  <si>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</si>
  <si>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</si>
  <si>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</si>
  <si>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</si>
  <si>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</si>
  <si>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</si>
  <si>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</si>
  <si>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</si>
  <si>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</si>
  <si>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</si>
  <si>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</si>
  <si>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</si>
  <si>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</si>
  <si>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</si>
  <si>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</si>
  <si>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</si>
  <si>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</si>
  <si>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</si>
  <si>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</si>
  <si>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</si>
  <si>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</si>
  <si>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</si>
  <si>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</si>
  <si>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</si>
  <si>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</si>
  <si>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</si>
  <si>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</si>
  <si>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</si>
  <si>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</si>
  <si>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</si>
  <si>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</si>
  <si>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</si>
  <si>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</si>
  <si>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</si>
  <si>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</si>
  <si>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</si>
  <si>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</si>
  <si>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</si>
  <si>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</si>
  <si>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</si>
  <si>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</si>
  <si>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</si>
  <si>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</si>
  <si>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</si>
  <si>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</si>
  <si>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</si>
  <si>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</si>
  <si>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</si>
  <si>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</si>
  <si>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</si>
  <si>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</si>
  <si>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</si>
  <si>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</si>
  <si>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</si>
  <si>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</si>
  <si>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</si>
  <si>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</si>
  <si>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</si>
  <si>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</si>
  <si>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</si>
  <si>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</si>
  <si>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</si>
  <si>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</si>
  <si>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</si>
  <si>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</si>
  <si>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</si>
  <si>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</si>
  <si>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</si>
  <si>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</si>
  <si>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</si>
  <si>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</si>
  <si>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</si>
  <si>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</si>
  <si>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</si>
  <si>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</si>
  <si>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</si>
  <si>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</si>
  <si>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</si>
  <si>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</si>
  <si>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</si>
  <si>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</si>
  <si>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</si>
  <si>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</si>
  <si>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</si>
  <si>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</si>
  <si>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</si>
  <si>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</si>
  <si>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</si>
  <si>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</si>
  <si>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</si>
  <si>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</si>
  <si>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</si>
  <si>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</si>
  <si>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</si>
  <si>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</si>
  <si>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</si>
  <si>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</si>
  <si>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</si>
  <si>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</si>
  <si>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</si>
  <si>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</si>
  <si>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</si>
  <si>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</si>
  <si>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</si>
  <si>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</si>
  <si>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</si>
  <si>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</si>
  <si>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</si>
  <si>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</si>
  <si>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</si>
  <si>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</si>
  <si>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</si>
  <si>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</si>
  <si>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</si>
  <si>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</si>
  <si>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</si>
  <si>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</si>
  <si>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</si>
  <si>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</si>
  <si>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</si>
  <si>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</si>
  <si>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</si>
  <si>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</si>
  <si>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</si>
  <si>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</si>
  <si>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</si>
  <si>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</si>
  <si>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</si>
  <si>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</si>
  <si>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</si>
  <si>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</si>
  <si>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</si>
  <si>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</si>
  <si>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</si>
  <si>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</si>
  <si>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</si>
  <si>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</si>
  <si>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</si>
  <si>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</si>
  <si>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</si>
  <si>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</si>
  <si>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</si>
  <si>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</si>
  <si>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</si>
  <si>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</si>
  <si>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</si>
  <si>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</si>
  <si>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</si>
  <si>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</si>
  <si>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</si>
  <si>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</si>
  <si>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</si>
  <si>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</si>
  <si>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</si>
  <si>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</si>
  <si>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</si>
  <si>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</si>
  <si>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</si>
  <si>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</si>
  <si>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</si>
  <si>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</si>
  <si>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</si>
  <si>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</si>
  <si>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</si>
  <si>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</si>
  <si>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</si>
  <si>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</si>
  <si>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</si>
  <si>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</si>
  <si>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</si>
  <si>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</si>
  <si>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</si>
  <si>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</si>
  <si>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</si>
  <si>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</si>
  <si>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</si>
  <si>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</si>
  <si>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</si>
  <si>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</si>
  <si>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</si>
  <si>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</si>
  <si>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</si>
  <si>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</si>
  <si>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</si>
  <si>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</si>
  <si>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</si>
  <si>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</si>
  <si>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</si>
  <si>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</si>
  <si>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</si>
  <si>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</si>
  <si>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</si>
  <si>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</si>
  <si>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</si>
  <si>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</si>
  <si>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</si>
  <si>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</si>
  <si>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</si>
  <si>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</si>
  <si>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</si>
  <si>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</si>
  <si>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</si>
  <si>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</si>
  <si>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</si>
  <si>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</si>
  <si>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</si>
  <si>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</si>
  <si>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</si>
  <si>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</si>
  <si>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</si>
  <si>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</si>
  <si>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</si>
  <si>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</si>
  <si>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</si>
  <si>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</si>
  <si>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</si>
  <si>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</si>
  <si>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</si>
  <si>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</si>
  <si>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</si>
  <si>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</si>
  <si>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</si>
  <si>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</si>
  <si>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</si>
  <si>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</si>
  <si>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</si>
  <si>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</si>
  <si>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</si>
  <si>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</si>
  <si>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</si>
  <si>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</si>
  <si>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</si>
  <si>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</si>
  <si>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</si>
  <si>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</si>
  <si>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</si>
  <si>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</si>
  <si>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</si>
  <si>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</si>
  <si>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</si>
  <si>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</si>
  <si>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</si>
  <si>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</si>
  <si>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</si>
  <si>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</si>
  <si>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</si>
  <si>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</si>
  <si>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</si>
  <si>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</si>
  <si>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</si>
  <si>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</si>
  <si>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</si>
  <si>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</si>
  <si>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</si>
  <si>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</si>
  <si>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</si>
  <si>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</si>
  <si>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</si>
  <si>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</si>
  <si>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</si>
  <si>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</si>
  <si>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</si>
  <si>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</si>
  <si>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</si>
  <si>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</si>
  <si>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</si>
  <si>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</si>
  <si>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</si>
  <si>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</si>
  <si>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</si>
  <si>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</si>
  <si>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</si>
  <si>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</si>
  <si>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</si>
  <si>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</si>
  <si>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</si>
  <si>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</si>
  <si>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</si>
  <si>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</si>
  <si>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</si>
  <si>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</si>
  <si>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</si>
  <si>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</si>
  <si>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</si>
  <si>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</si>
  <si>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</si>
  <si>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</si>
  <si>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</si>
  <si>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</si>
  <si>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</si>
  <si>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</si>
  <si>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</si>
  <si>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</si>
  <si>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</si>
  <si>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</si>
  <si>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</si>
  <si>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</si>
  <si>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</si>
  <si>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</si>
  <si>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</si>
  <si>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</si>
  <si>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</si>
  <si>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</si>
  <si>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</si>
  <si>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</si>
  <si>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</si>
  <si>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</si>
  <si>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</si>
  <si>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</si>
  <si>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</si>
  <si>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</si>
  <si>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</si>
  <si>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</si>
  <si>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</si>
  <si>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</si>
  <si>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</si>
  <si>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</si>
  <si>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</si>
  <si>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</si>
  <si>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</si>
  <si>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</si>
  <si>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</si>
  <si>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</si>
  <si>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</si>
  <si>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</si>
  <si>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</si>
  <si>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</si>
  <si>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</si>
  <si>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</si>
  <si>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</si>
  <si>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</si>
  <si>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</si>
  <si>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</si>
  <si>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</si>
  <si>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</si>
  <si>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</si>
  <si>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</si>
  <si>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</si>
  <si>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</si>
  <si>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</si>
  <si>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</si>
  <si>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</si>
  <si>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</si>
  <si>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</si>
  <si>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</si>
  <si>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</si>
  <si>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</si>
  <si>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</si>
  <si>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</si>
  <si>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</si>
  <si>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</si>
  <si>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</si>
  <si>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</si>
  <si>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</si>
  <si>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</si>
  <si>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</si>
  <si>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</si>
  <si>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</si>
  <si>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</si>
  <si>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</si>
  <si>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</si>
  <si>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</si>
  <si>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</si>
  <si>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</si>
  <si>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</si>
  <si>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</si>
  <si>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</si>
  <si>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</si>
  <si>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</si>
  <si>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</si>
  <si>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</si>
  <si>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</si>
  <si>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</si>
  <si>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</si>
  <si>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</si>
  <si>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</si>
  <si>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</si>
  <si>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</si>
  <si>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</si>
  <si>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</si>
  <si>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</si>
  <si>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</si>
  <si>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</si>
  <si>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</si>
  <si>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</si>
  <si>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</si>
  <si>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</si>
  <si>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</si>
  <si>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</si>
  <si>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</si>
  <si>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</si>
  <si>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</si>
  <si>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</si>
  <si>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</si>
  <si>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</si>
  <si>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</si>
  <si>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</si>
  <si>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</si>
  <si>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</si>
  <si>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</si>
  <si>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</si>
  <si>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</si>
  <si>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</si>
  <si>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</si>
  <si>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</si>
  <si>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</si>
  <si>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</si>
  <si>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</si>
  <si>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</si>
  <si>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</si>
  <si>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</si>
  <si>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</si>
  <si>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</si>
  <si>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</si>
  <si>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</si>
  <si>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</si>
  <si>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</si>
  <si>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</si>
  <si>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</si>
  <si>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</si>
  <si>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</si>
  <si>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</si>
  <si>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</si>
  <si>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</si>
  <si>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</si>
  <si>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</si>
  <si>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</si>
  <si>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</si>
  <si>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</si>
  <si>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</si>
  <si>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</si>
  <si>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</si>
  <si>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</si>
  <si>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</si>
  <si>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</si>
  <si>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</si>
  <si>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</si>
  <si>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</si>
  <si>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</si>
  <si>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</si>
  <si>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</si>
  <si>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</si>
  <si>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</si>
  <si>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</si>
  <si>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</si>
  <si>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</si>
  <si>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</si>
  <si>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</si>
  <si>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</si>
  <si>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</si>
  <si>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</si>
  <si>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</si>
  <si>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</si>
  <si>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</si>
  <si>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</si>
  <si>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</si>
  <si>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</si>
  <si>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</si>
  <si>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</si>
  <si>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</si>
  <si>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</si>
  <si>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</si>
  <si>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</si>
  <si>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</si>
  <si>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</si>
  <si>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</si>
  <si>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</si>
  <si>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</si>
  <si>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</si>
  <si>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</si>
  <si>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</si>
  <si>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</si>
  <si>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</si>
  <si>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</si>
  <si>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</si>
  <si>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</si>
  <si>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</si>
  <si>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</si>
  <si>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</si>
  <si>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</si>
  <si>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</si>
  <si>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</si>
  <si>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</si>
  <si>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</si>
  <si>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</si>
  <si>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</si>
  <si>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</si>
  <si>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</si>
  <si>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</si>
  <si>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</si>
  <si>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</si>
  <si>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</si>
  <si>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</si>
  <si>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</si>
  <si>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</si>
  <si>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</si>
  <si>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</si>
  <si>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</si>
  <si>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</si>
  <si>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</si>
  <si>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</si>
  <si>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</si>
  <si>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</si>
  <si>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</si>
  <si>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</si>
  <si>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</si>
  <si>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</si>
  <si>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</si>
  <si>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</si>
  <si>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</si>
  <si>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</si>
  <si>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</si>
  <si>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</si>
  <si>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</si>
  <si>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</si>
  <si>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</si>
  <si>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</si>
  <si>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</si>
  <si>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</si>
  <si>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</si>
  <si>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</si>
  <si>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</si>
  <si>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</si>
  <si>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</si>
  <si>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</si>
  <si>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</si>
  <si>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</si>
  <si>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</si>
  <si>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</si>
  <si>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</si>
  <si>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</si>
  <si>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</si>
  <si>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</si>
  <si>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</si>
  <si>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</si>
  <si>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</si>
  <si>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</si>
  <si>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</si>
  <si>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</si>
  <si>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</si>
  <si>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</si>
  <si>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</si>
  <si>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</si>
  <si>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</si>
  <si>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</si>
  <si>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</si>
  <si>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</si>
  <si>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</si>
  <si>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</si>
  <si>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</si>
  <si>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</si>
  <si>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</si>
  <si>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</si>
  <si>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</si>
  <si>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</si>
  <si>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</si>
  <si>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</si>
  <si>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</si>
  <si>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</si>
  <si>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</si>
  <si>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</si>
  <si>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</si>
  <si>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</si>
  <si>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</si>
  <si>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</si>
  <si>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</si>
  <si>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</si>
  <si>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</si>
  <si>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</si>
  <si>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</si>
  <si>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</si>
  <si>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</si>
  <si>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</si>
  <si>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</si>
  <si>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</si>
  <si>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</si>
  <si>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</si>
  <si>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</si>
  <si>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</si>
  <si>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</si>
  <si>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</si>
  <si>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</si>
  <si>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</si>
  <si>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</si>
  <si>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</si>
  <si>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</si>
  <si>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</si>
  <si>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</si>
  <si>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</si>
  <si>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</si>
  <si>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</si>
  <si>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</si>
  <si>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</si>
  <si>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</si>
  <si>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</si>
  <si>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</si>
  <si>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</si>
  <si>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</si>
  <si>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</si>
  <si>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</si>
  <si>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</si>
  <si>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</si>
  <si>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</si>
  <si>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</si>
  <si>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</si>
  <si>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</si>
  <si>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</si>
  <si>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</si>
  <si>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</si>
  <si>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</si>
  <si>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</si>
  <si>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</si>
  <si>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</si>
  <si>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</si>
  <si>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</si>
  <si>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</si>
  <si>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</si>
  <si>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</si>
  <si>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</si>
  <si>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</si>
  <si>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</si>
  <si>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</si>
  <si>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</si>
  <si>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</si>
  <si>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</si>
  <si>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</si>
  <si>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</si>
  <si>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</si>
  <si>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</si>
  <si>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</si>
  <si>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</si>
  <si>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</si>
  <si>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</si>
  <si>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</si>
  <si>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</si>
  <si>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</si>
  <si>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</si>
  <si>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</si>
  <si>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</si>
  <si>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</si>
  <si>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</si>
  <si>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</si>
  <si>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</si>
  <si>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</si>
  <si>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</si>
  <si>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</si>
  <si>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</si>
  <si>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</si>
  <si>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</si>
  <si>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</si>
  <si>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</si>
  <si>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</si>
  <si>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</si>
  <si>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</si>
  <si>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</si>
  <si>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</si>
  <si>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</si>
  <si>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</si>
  <si>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</si>
  <si>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</si>
  <si>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</si>
  <si>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</si>
  <si>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</si>
  <si>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</si>
  <si>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</si>
  <si>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</si>
  <si>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</si>
  <si>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</si>
  <si>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</si>
  <si>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</si>
  <si>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</si>
  <si>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</si>
  <si>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</si>
  <si>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</si>
  <si>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</si>
  <si>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</si>
  <si>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</si>
  <si>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</si>
  <si>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</si>
  <si>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</si>
  <si>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</si>
  <si>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</si>
  <si>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</si>
  <si>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</si>
  <si>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</si>
  <si>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</si>
  <si>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</si>
  <si>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</si>
  <si>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</si>
  <si>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</si>
  <si>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</si>
  <si>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</si>
  <si>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</si>
  <si>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</si>
  <si>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</si>
  <si>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</si>
  <si>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</si>
  <si>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</si>
  <si>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</si>
  <si>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</si>
  <si>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</si>
  <si>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</si>
  <si>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</si>
  <si>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</si>
  <si>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</si>
  <si>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</si>
  <si>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</si>
  <si>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</si>
  <si>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</si>
  <si>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</si>
  <si>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</si>
  <si>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</si>
  <si>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</si>
  <si>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</si>
  <si>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</si>
  <si>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</si>
  <si>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</si>
  <si>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</si>
  <si>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</si>
  <si>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</si>
  <si>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</si>
  <si>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</si>
  <si>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</si>
  <si>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</si>
  <si>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</si>
  <si>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</si>
  <si>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</si>
  <si>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</si>
  <si>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</si>
  <si>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</si>
  <si>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</si>
  <si>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</si>
  <si>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</si>
  <si>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</si>
  <si>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</si>
  <si>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</si>
  <si>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</si>
  <si>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</si>
  <si>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</si>
  <si>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</si>
  <si>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</si>
  <si>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</si>
  <si>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</si>
  <si>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</si>
  <si>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</si>
  <si>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</si>
  <si>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</si>
  <si>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</si>
  <si>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</si>
  <si>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</si>
  <si>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</si>
  <si>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</si>
  <si>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</si>
  <si>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</si>
  <si>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</si>
  <si>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</si>
  <si>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</si>
  <si>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</si>
  <si>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</si>
  <si>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</si>
  <si>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</si>
  <si>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</si>
  <si>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</si>
  <si>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</si>
  <si>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</si>
  <si>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</si>
  <si>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</si>
  <si>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</si>
  <si>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</si>
  <si>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</si>
  <si>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</si>
  <si>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</si>
  <si>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</si>
  <si>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</si>
  <si>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</si>
  <si>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</si>
  <si>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</si>
  <si>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</si>
  <si>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</si>
  <si>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</si>
  <si>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</si>
  <si>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</si>
  <si>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</si>
  <si>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</si>
  <si>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</si>
  <si>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</si>
  <si>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</si>
  <si>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</si>
  <si>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</si>
  <si>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</si>
  <si>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</si>
  <si>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</si>
  <si>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</si>
  <si>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</si>
  <si>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</si>
  <si>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</si>
  <si>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</si>
  <si>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</si>
  <si>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</si>
  <si>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</si>
  <si>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</si>
  <si>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</si>
  <si>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</si>
  <si>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</si>
  <si>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</si>
  <si>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</si>
  <si>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</si>
  <si>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</si>
  <si>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</si>
  <si>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</si>
  <si>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</si>
  <si>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</si>
  <si>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</si>
  <si>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</si>
  <si>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</si>
  <si>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</si>
  <si>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</si>
  <si>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</si>
  <si>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</si>
  <si>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</si>
  <si>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</si>
  <si>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</si>
  <si>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</si>
  <si>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</si>
  <si>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</si>
  <si>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</si>
  <si>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</si>
  <si>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</si>
  <si>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</si>
  <si>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</si>
  <si>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</si>
  <si>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</si>
  <si>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</si>
  <si>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</si>
  <si>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</si>
  <si>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</si>
  <si>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</si>
  <si>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</si>
  <si>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</si>
  <si>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</si>
  <si>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</si>
  <si>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</si>
  <si>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</si>
  <si>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</si>
  <si>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</si>
  <si>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</si>
  <si>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</si>
  <si>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</si>
  <si>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</si>
  <si>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</si>
  <si>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</si>
  <si>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</si>
  <si>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</si>
  <si>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</si>
  <si>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</si>
  <si>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</si>
  <si>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</si>
  <si>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</si>
  <si>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</si>
  <si>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</si>
  <si>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</si>
  <si>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</si>
  <si>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</si>
  <si>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</si>
  <si>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</si>
  <si>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</si>
  <si>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</si>
  <si>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</si>
  <si>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</si>
  <si>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</si>
  <si>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</si>
  <si>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</si>
  <si>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</si>
  <si>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</si>
  <si>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</si>
  <si>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</si>
  <si>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</si>
  <si>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</si>
  <si>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</si>
  <si>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</si>
  <si>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</si>
  <si>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</si>
  <si>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</si>
  <si>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</si>
  <si>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</si>
  <si>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</si>
  <si>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</si>
  <si>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</si>
  <si>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</si>
  <si>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</si>
  <si>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</si>
  <si>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</si>
  <si>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</si>
  <si>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</si>
  <si>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</si>
  <si>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</si>
  <si>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</si>
  <si>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</si>
  <si>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</si>
  <si>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</si>
  <si>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</si>
  <si>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</si>
  <si>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</si>
  <si>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</si>
  <si>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</si>
  <si>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</si>
  <si>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</si>
  <si>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</si>
  <si>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</si>
  <si>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</si>
  <si>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</si>
  <si>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</si>
  <si>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</si>
  <si>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</si>
  <si>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</si>
  <si>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</si>
  <si>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</si>
  <si>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</si>
  <si>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</si>
  <si>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</si>
  <si>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</si>
  <si>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</si>
  <si>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</si>
  <si>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</si>
  <si>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</si>
  <si>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</si>
  <si>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</si>
  <si>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</si>
  <si>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</si>
  <si>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</si>
  <si>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</si>
  <si>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</si>
  <si>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</si>
  <si>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</si>
  <si>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</si>
  <si>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</si>
  <si>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</si>
  <si>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</si>
  <si>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</si>
  <si>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</si>
  <si>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</si>
  <si>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</si>
  <si>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</si>
  <si>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</si>
  <si>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</si>
  <si>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</si>
  <si>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</si>
  <si>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</si>
  <si>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</si>
  <si>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</si>
  <si>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</si>
  <si>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</si>
  <si>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</si>
  <si>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</si>
  <si>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</si>
  <si>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</si>
  <si>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</si>
  <si>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</si>
  <si>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</si>
  <si>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</si>
  <si>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</si>
  <si>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</si>
  <si>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</si>
  <si>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</si>
  <si>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</si>
  <si>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</si>
  <si>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</si>
  <si>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</si>
  <si>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</si>
  <si>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</si>
  <si>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</si>
  <si>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</si>
  <si>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</si>
  <si>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</si>
  <si>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</si>
  <si>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</si>
  <si>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</si>
  <si>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</si>
  <si>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</si>
  <si>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</si>
  <si>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</si>
  <si>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</si>
  <si>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</si>
  <si>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</si>
  <si>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</si>
  <si>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</si>
  <si>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</si>
  <si>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</si>
  <si>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</si>
  <si>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</si>
  <si>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</si>
  <si>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</si>
  <si>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</si>
  <si>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</si>
  <si>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</si>
  <si>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</si>
  <si>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</si>
  <si>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</si>
  <si>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</si>
  <si>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</si>
  <si>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</si>
  <si>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</si>
  <si>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</si>
  <si>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</si>
  <si>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</si>
  <si>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</si>
  <si>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</si>
  <si>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</si>
  <si>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</si>
  <si>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</si>
  <si>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</si>
  <si>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</si>
  <si>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</si>
  <si>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</si>
  <si>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</si>
  <si>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</si>
  <si>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</si>
  <si>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</si>
  <si>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</si>
  <si>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</si>
  <si>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</si>
  <si>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</si>
  <si>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</si>
  <si>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</si>
  <si>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</si>
  <si>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</si>
  <si>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</si>
  <si>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</si>
  <si>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</si>
  <si>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</si>
  <si>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</si>
  <si>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</si>
  <si>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</si>
  <si>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</si>
  <si>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</si>
  <si>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</si>
  <si>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</si>
  <si>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</si>
  <si>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</si>
  <si>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</si>
  <si>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</si>
  <si>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</si>
  <si>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</si>
  <si>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</si>
  <si>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</si>
  <si>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</si>
  <si>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</si>
  <si>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</si>
  <si>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</si>
  <si>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</si>
  <si>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</si>
  <si>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</si>
  <si>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</si>
  <si>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</si>
  <si>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</si>
  <si>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</si>
  <si>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</si>
  <si>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</si>
  <si>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</si>
  <si>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</si>
  <si>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</si>
  <si>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</si>
  <si>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</si>
  <si>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</si>
  <si>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</si>
  <si>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</si>
  <si>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</si>
  <si>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</si>
  <si>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</si>
  <si>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</si>
  <si>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</si>
  <si>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</si>
  <si>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</si>
  <si>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</si>
  <si>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</si>
  <si>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</si>
  <si>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</si>
  <si>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</si>
  <si>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</si>
  <si>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</si>
  <si>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</si>
  <si>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</si>
  <si>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</si>
  <si>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</si>
  <si>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</si>
  <si>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</si>
  <si>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</si>
  <si>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</si>
  <si>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</si>
  <si>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</si>
  <si>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</si>
  <si>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</si>
  <si>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</si>
  <si>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</si>
  <si>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</si>
  <si>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</si>
  <si>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</si>
  <si>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</si>
  <si>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</si>
  <si>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</si>
  <si>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</si>
  <si>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</si>
  <si>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</si>
  <si>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</si>
  <si>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</si>
  <si>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</si>
  <si>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</si>
  <si>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</si>
  <si>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</si>
  <si>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</si>
  <si>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</si>
  <si>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</si>
  <si>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</si>
  <si>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</si>
  <si>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</si>
  <si>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</si>
  <si>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</si>
  <si>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</si>
  <si>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</si>
  <si>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</si>
  <si>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</si>
  <si>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</si>
  <si>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</si>
  <si>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</si>
  <si>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</si>
  <si>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</si>
  <si>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</si>
  <si>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</si>
  <si>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</si>
  <si>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</si>
  <si>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</si>
  <si>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</si>
  <si>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</si>
  <si>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</si>
  <si>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</si>
  <si>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</si>
  <si>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</si>
  <si>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</si>
  <si>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</si>
  <si>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</si>
  <si>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</si>
  <si>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</si>
  <si>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</si>
  <si>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</si>
  <si>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</si>
  <si>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</si>
  <si>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</si>
  <si>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</si>
  <si>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</si>
  <si>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</si>
  <si>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</si>
  <si>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</si>
  <si>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</si>
  <si>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</si>
  <si>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</si>
  <si>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</si>
  <si>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</si>
  <si>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</si>
  <si>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</si>
  <si>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</si>
  <si>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</si>
  <si>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</si>
  <si>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</si>
  <si>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</si>
  <si>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</si>
  <si>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</si>
  <si>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</si>
  <si>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</si>
  <si>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</si>
  <si>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</si>
  <si>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</si>
  <si>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</si>
  <si>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</si>
  <si>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</si>
  <si>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</si>
  <si>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</si>
  <si>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</si>
  <si>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</si>
  <si>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</si>
  <si>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</si>
  <si>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</si>
  <si>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</si>
  <si>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</si>
  <si>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</si>
  <si>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</si>
  <si>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</si>
  <si>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</si>
  <si>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</si>
  <si>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</si>
  <si>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</si>
  <si>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</si>
  <si>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</si>
  <si>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</si>
  <si>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</si>
  <si>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</si>
  <si>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</si>
  <si>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</si>
  <si>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</si>
  <si>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</si>
  <si>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</si>
  <si>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</si>
  <si>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</si>
  <si>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</si>
  <si>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</si>
  <si>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</si>
  <si>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</si>
  <si>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</si>
  <si>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</si>
  <si>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</si>
  <si>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</si>
  <si>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</si>
  <si>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</si>
  <si>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</si>
  <si>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</si>
  <si>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</si>
  <si>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</si>
  <si>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</si>
  <si>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</si>
  <si>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</si>
  <si>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</si>
  <si>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</si>
  <si>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</si>
  <si>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</si>
  <si>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</si>
  <si>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</si>
  <si>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</si>
  <si>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</si>
  <si>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</si>
  <si>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</si>
  <si>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</si>
  <si>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</si>
  <si>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</si>
  <si>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</si>
  <si>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</si>
  <si>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</si>
  <si>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</si>
  <si>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</si>
  <si>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</si>
  <si>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</si>
  <si>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</si>
  <si>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</si>
  <si>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</si>
  <si>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</si>
  <si>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</si>
  <si>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</si>
  <si>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</si>
  <si>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</si>
  <si>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</si>
  <si>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</si>
  <si>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</si>
  <si>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</si>
  <si>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</si>
  <si>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</si>
  <si>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</si>
  <si>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</si>
  <si>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</si>
  <si>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</si>
  <si>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</si>
  <si>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</si>
  <si>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</si>
  <si>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</si>
  <si>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</si>
  <si>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</si>
  <si>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</si>
  <si>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</si>
  <si>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</si>
  <si>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</si>
  <si>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</si>
  <si>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</si>
  <si>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</si>
  <si>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</si>
  <si>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</si>
  <si>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</si>
  <si>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</si>
  <si>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</si>
  <si>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</si>
  <si>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</si>
  <si>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</si>
  <si>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</si>
  <si>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</si>
  <si>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</si>
  <si>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</si>
  <si>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</si>
  <si>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</si>
  <si>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</si>
  <si>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</si>
  <si>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</si>
  <si>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</si>
  <si>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</si>
  <si>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</si>
  <si>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</si>
  <si>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</si>
  <si>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</si>
  <si>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</si>
  <si>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</si>
  <si>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</si>
  <si>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</si>
  <si>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</si>
  <si>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</si>
  <si>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</si>
  <si>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</si>
  <si>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</si>
  <si>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</si>
  <si>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</si>
  <si>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</si>
  <si>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</si>
  <si>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</si>
  <si>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</si>
  <si>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</si>
  <si>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</si>
  <si>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</si>
  <si>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</si>
  <si>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</si>
  <si>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</si>
  <si>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</si>
  <si>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</si>
  <si>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</si>
  <si>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</si>
  <si>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</si>
  <si>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</si>
  <si>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</si>
  <si>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</si>
  <si>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</si>
  <si>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</si>
  <si>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</si>
  <si>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</si>
  <si>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</si>
  <si>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</si>
  <si>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</si>
  <si>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</si>
  <si>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</si>
  <si>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</si>
  <si>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</si>
  <si>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</si>
  <si>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</si>
  <si>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</si>
  <si>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</si>
  <si>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</si>
  <si>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</si>
  <si>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</si>
  <si>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</si>
  <si>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</si>
  <si>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</si>
  <si>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</si>
  <si>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</si>
  <si>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</si>
  <si>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</si>
  <si>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</si>
  <si>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</si>
  <si>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</si>
  <si>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</si>
  <si>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</si>
  <si>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</si>
  <si>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</si>
  <si>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</si>
  <si>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</si>
  <si>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</si>
  <si>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</si>
  <si>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</si>
  <si>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</si>
  <si>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</si>
  <si>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</si>
  <si>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</si>
  <si>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</si>
  <si>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</si>
  <si>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</si>
  <si>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</si>
  <si>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</si>
  <si>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</si>
  <si>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</si>
  <si>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</si>
  <si>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</si>
  <si>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</si>
  <si>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</si>
  <si>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</si>
  <si>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</si>
  <si>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</si>
  <si>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</si>
  <si>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</si>
  <si>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</si>
  <si>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</si>
  <si>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</si>
  <si>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</si>
  <si>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</si>
  <si>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</si>
  <si>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</si>
  <si>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</si>
  <si>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</si>
  <si>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</si>
  <si>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</si>
  <si>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</si>
  <si>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</si>
  <si>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</si>
  <si>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</si>
  <si>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</si>
  <si>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</si>
  <si>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</si>
  <si>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</si>
  <si>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</si>
  <si>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</si>
  <si>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</si>
  <si>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</si>
  <si>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</si>
  <si>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</si>
  <si>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</si>
  <si>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</si>
  <si>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</si>
  <si>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</si>
  <si>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</si>
  <si>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</si>
  <si>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</si>
  <si>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</si>
  <si>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</si>
  <si>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</si>
  <si>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</si>
  <si>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</si>
  <si>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</si>
  <si>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</si>
  <si>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</si>
  <si>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</si>
  <si>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</si>
  <si>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</si>
  <si>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</si>
  <si>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</si>
  <si>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</si>
  <si>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</si>
  <si>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</si>
  <si>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</si>
  <si>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</si>
  <si>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</si>
  <si>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</si>
  <si>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</si>
  <si>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</si>
  <si>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</si>
  <si>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</si>
  <si>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</si>
  <si>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</si>
  <si>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</si>
  <si>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</si>
  <si>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</si>
  <si>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</si>
  <si>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</si>
  <si>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</si>
  <si>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</si>
  <si>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</si>
  <si>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</si>
  <si>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</si>
  <si>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</si>
  <si>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</si>
  <si>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</si>
  <si>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</si>
  <si>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</si>
  <si>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</si>
  <si>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</si>
  <si>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</si>
  <si>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</si>
  <si>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</si>
  <si>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</si>
  <si>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</si>
  <si>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</si>
  <si>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</si>
  <si>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</si>
  <si>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</si>
  <si>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</si>
  <si>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</si>
  <si>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</si>
  <si>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</si>
  <si>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</si>
  <si>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</si>
  <si>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</si>
  <si>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</si>
  <si>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</si>
  <si>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</si>
  <si>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</si>
  <si>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</si>
  <si>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</si>
  <si>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</si>
  <si>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</si>
  <si>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</si>
  <si>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</si>
  <si>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</si>
  <si>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</si>
  <si>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</si>
  <si>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</si>
  <si>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</si>
  <si>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</si>
  <si>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</si>
  <si>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</si>
  <si>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</si>
  <si>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</si>
  <si>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</si>
  <si>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</si>
  <si>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</si>
  <si>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</si>
  <si>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</si>
  <si>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</si>
  <si>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</si>
  <si>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</si>
  <si>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</si>
  <si>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</si>
  <si>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</si>
  <si>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</si>
  <si>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</si>
  <si>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</si>
  <si>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</si>
  <si>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</si>
  <si>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</si>
  <si>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</si>
  <si>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</si>
  <si>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</si>
  <si>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</si>
  <si>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</si>
  <si>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</si>
  <si>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</si>
  <si>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</si>
  <si>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</si>
  <si>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</si>
  <si>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</si>
  <si>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</si>
  <si>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</si>
  <si>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</si>
  <si>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</si>
  <si>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</si>
  <si>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</si>
  <si>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</si>
  <si>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</si>
  <si>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</si>
  <si>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</si>
  <si>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</si>
  <si>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</si>
  <si>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</si>
  <si>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</si>
  <si>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</si>
  <si>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</si>
  <si>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</si>
  <si>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</si>
  <si>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</si>
  <si>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</si>
  <si>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</si>
  <si>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</si>
  <si>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</si>
  <si>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</si>
  <si>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</si>
  <si>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</si>
  <si>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</si>
  <si>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</si>
  <si>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</si>
  <si>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</si>
  <si>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</si>
  <si>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</si>
  <si>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</si>
  <si>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</si>
  <si>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</si>
  <si>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</si>
  <si>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</si>
  <si>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</si>
  <si>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</si>
  <si>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</si>
  <si>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</si>
  <si>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</si>
  <si>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</si>
  <si>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</si>
  <si>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</si>
  <si>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</si>
  <si>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</si>
  <si>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</si>
  <si>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</si>
  <si>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</si>
  <si>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</si>
  <si>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</si>
  <si>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</si>
  <si>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</si>
  <si>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</si>
  <si>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</si>
  <si>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</si>
  <si>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</si>
  <si>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</si>
  <si>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</si>
  <si>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</si>
  <si>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</si>
  <si>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</si>
  <si>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</si>
  <si>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</si>
  <si>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</si>
  <si>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</si>
  <si>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</si>
  <si>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</si>
  <si>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</si>
  <si>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</si>
  <si>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</si>
  <si>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</si>
  <si>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</si>
  <si>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</si>
  <si>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</si>
  <si>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</si>
  <si>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</si>
  <si>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</si>
  <si>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</si>
  <si>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</si>
  <si>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</si>
  <si>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</si>
  <si>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</si>
  <si>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</si>
  <si>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</si>
  <si>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</si>
  <si>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</si>
  <si>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</si>
  <si>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</si>
  <si>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</si>
  <si>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</si>
  <si>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</si>
  <si>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</si>
  <si>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</si>
  <si>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</si>
  <si>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</si>
  <si>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</si>
  <si>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</si>
  <si>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</si>
  <si>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</si>
  <si>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</si>
  <si>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</si>
  <si>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</si>
  <si>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</si>
  <si>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</si>
  <si>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</si>
  <si>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</si>
  <si>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</si>
  <si>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</si>
  <si>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</si>
  <si>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</si>
  <si>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</si>
  <si>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</si>
  <si>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</si>
  <si>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</si>
  <si>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</si>
  <si>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</si>
  <si>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</si>
  <si>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</si>
  <si>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</si>
  <si>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</si>
  <si>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</si>
  <si>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</si>
  <si>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</si>
  <si>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</si>
  <si>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</si>
  <si>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</si>
  <si>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</si>
  <si>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</si>
  <si>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</si>
  <si>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</si>
  <si>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</si>
  <si>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</si>
  <si>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</si>
  <si>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</si>
  <si>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</si>
  <si>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</si>
  <si>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</si>
  <si>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</si>
  <si>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</si>
  <si>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</si>
  <si>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</si>
  <si>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</si>
  <si>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</si>
  <si>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</si>
  <si>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</si>
  <si>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</si>
  <si>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</si>
  <si>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</si>
  <si>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</si>
  <si>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</si>
  <si>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</si>
  <si>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</si>
  <si>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</si>
  <si>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</si>
  <si>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</si>
  <si>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</si>
  <si>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</si>
  <si>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</si>
  <si>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</si>
  <si>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</si>
  <si>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</si>
  <si>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</si>
  <si>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</si>
  <si>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</si>
  <si>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</si>
  <si>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</si>
  <si>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</si>
  <si>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</si>
  <si>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</si>
  <si>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</si>
  <si>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</si>
  <si>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</si>
  <si>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</si>
  <si>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</si>
  <si>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</si>
  <si>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</si>
  <si>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</si>
  <si>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</si>
  <si>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</si>
  <si>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</si>
  <si>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</si>
  <si>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</si>
  <si>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</si>
  <si>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</si>
  <si>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</si>
  <si>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</si>
  <si>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</si>
  <si>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</si>
  <si>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</si>
  <si>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</si>
  <si>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</si>
  <si>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</si>
  <si>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</si>
  <si>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</si>
  <si>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</si>
  <si>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</si>
  <si>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</si>
  <si>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</si>
  <si>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</si>
  <si>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</si>
  <si>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</si>
  <si>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</si>
  <si>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</si>
  <si>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</si>
  <si>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</si>
  <si>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</si>
  <si>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</si>
  <si>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</si>
  <si>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</si>
  <si>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</si>
  <si>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</si>
  <si>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</si>
  <si>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</si>
  <si>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</si>
  <si>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</si>
  <si>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</si>
  <si>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</si>
  <si>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</si>
  <si>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</si>
  <si>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</si>
  <si>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</si>
  <si>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</si>
  <si>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</si>
  <si>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</si>
  <si>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</si>
  <si>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</si>
  <si>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</si>
  <si>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</si>
  <si>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</si>
  <si>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</si>
  <si>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</si>
  <si>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</si>
  <si>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</si>
  <si>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</si>
  <si>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</si>
  <si>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</si>
  <si>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</si>
  <si>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</si>
  <si>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</si>
  <si>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</si>
  <si>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</si>
  <si>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</si>
  <si>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</si>
  <si>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</si>
  <si>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</si>
  <si>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</si>
  <si>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</si>
  <si>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</si>
  <si>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</si>
  <si>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</si>
  <si>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</si>
  <si>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</si>
  <si>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</si>
  <si>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</si>
  <si>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</si>
  <si>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</si>
  <si>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</si>
  <si>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</si>
  <si>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</si>
  <si>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</si>
  <si>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</si>
  <si>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</si>
  <si>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</si>
  <si>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</si>
  <si>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</si>
  <si>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</si>
  <si>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</si>
  <si>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</si>
  <si>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</si>
  <si>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</si>
  <si>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</si>
  <si>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</si>
  <si>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</si>
  <si>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</si>
  <si>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</si>
  <si>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</si>
  <si>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</si>
  <si>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</si>
  <si>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</si>
  <si>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</si>
  <si>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</si>
  <si>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</si>
  <si>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</si>
  <si>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</si>
  <si>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</si>
  <si>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</si>
  <si>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</si>
  <si>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</si>
  <si>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</si>
  <si>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</si>
  <si>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</si>
  <si>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</si>
  <si>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</si>
  <si>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</si>
  <si>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</si>
  <si>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</si>
  <si>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</si>
  <si>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</si>
  <si>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</si>
  <si>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</si>
  <si>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</si>
  <si>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</si>
  <si>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</si>
  <si>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</si>
  <si>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</si>
  <si>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</si>
  <si>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</si>
  <si>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</si>
  <si>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</si>
  <si>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</si>
  <si>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</si>
  <si>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</si>
  <si>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</si>
  <si>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</si>
  <si>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</si>
  <si>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</si>
  <si>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</si>
  <si>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</si>
  <si>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</si>
  <si>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</si>
  <si>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</si>
  <si>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</si>
  <si>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</si>
  <si>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</si>
  <si>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</si>
  <si>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</si>
  <si>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</si>
  <si>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</si>
  <si>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</si>
  <si>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</si>
  <si>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</si>
  <si>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</si>
  <si>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</si>
  <si>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</si>
  <si>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</si>
  <si>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</si>
  <si>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</si>
  <si>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</si>
  <si>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</si>
  <si>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</si>
  <si>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</si>
  <si>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</si>
  <si>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</si>
  <si>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</si>
  <si>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</si>
  <si>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</si>
  <si>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</si>
  <si>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</si>
  <si>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</si>
  <si>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</si>
  <si>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</si>
  <si>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</si>
  <si>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</si>
  <si>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</si>
  <si>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</si>
  <si>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</si>
  <si>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</si>
  <si>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</si>
  <si>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</si>
  <si>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</si>
  <si>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</si>
  <si>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</si>
  <si>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</si>
  <si>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</si>
  <si>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</si>
  <si>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</si>
  <si>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</si>
  <si>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</si>
  <si>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</si>
  <si>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</si>
  <si>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</si>
  <si>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</si>
  <si>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</si>
  <si>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</si>
  <si>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</si>
  <si>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</si>
  <si>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</si>
  <si>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</si>
  <si>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</si>
  <si>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</si>
  <si>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</si>
  <si>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</si>
  <si>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</si>
  <si>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</si>
  <si>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</si>
  <si>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</si>
  <si>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</si>
  <si>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</si>
  <si>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</si>
  <si>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</si>
  <si>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</si>
  <si>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</si>
  <si>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</si>
  <si>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</si>
  <si>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</si>
  <si>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</si>
  <si>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</si>
  <si>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</si>
  <si>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</si>
  <si>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</si>
  <si>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</si>
  <si>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</si>
  <si>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</si>
  <si>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</si>
  <si>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</si>
  <si>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</si>
  <si>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</si>
  <si>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</si>
  <si>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</si>
  <si>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</si>
  <si>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</si>
  <si>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</si>
  <si>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</si>
  <si>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</si>
  <si>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</si>
  <si>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</si>
  <si>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</si>
  <si>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</si>
  <si>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</si>
  <si>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</si>
  <si>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</si>
  <si>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</si>
  <si>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</si>
  <si>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</si>
  <si>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</si>
  <si>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</si>
  <si>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</si>
  <si>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</si>
  <si>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</si>
  <si>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</si>
  <si>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</si>
  <si>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</si>
  <si>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</si>
  <si>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</si>
  <si>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</si>
  <si>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</si>
  <si>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</si>
  <si>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</si>
  <si>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</si>
  <si>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</si>
  <si>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</si>
  <si>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</si>
  <si>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</si>
  <si>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</si>
  <si>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</si>
  <si>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</si>
  <si>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</si>
  <si>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</si>
  <si>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</si>
  <si>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</si>
  <si>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</si>
  <si>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</si>
  <si>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</si>
  <si>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</si>
  <si>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</si>
  <si>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</si>
  <si>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</si>
  <si>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</si>
  <si>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</si>
  <si>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</si>
  <si>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</si>
  <si>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</si>
  <si>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</si>
  <si>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</si>
  <si>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</si>
  <si>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</si>
  <si>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</si>
  <si>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</si>
  <si>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</si>
  <si>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</si>
  <si>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</si>
  <si>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</si>
  <si>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</si>
  <si>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</si>
  <si>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</si>
  <si>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</si>
  <si>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</si>
  <si>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</si>
  <si>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</si>
  <si>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</si>
  <si>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</si>
  <si>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</si>
  <si>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</si>
  <si>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</si>
  <si>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</si>
  <si>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</si>
  <si>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</si>
  <si>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</si>
  <si>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</si>
  <si>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</si>
  <si>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</si>
  <si>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</si>
  <si>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</si>
  <si>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</si>
  <si>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</si>
  <si>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</si>
  <si>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</si>
  <si>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</si>
  <si>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</si>
  <si>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</si>
  <si>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</si>
  <si>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</si>
  <si>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</si>
  <si>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</si>
  <si>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</si>
  <si>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</si>
  <si>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</si>
  <si>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</si>
  <si>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</si>
  <si>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</si>
  <si>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</si>
  <si>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</si>
  <si>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</si>
  <si>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</si>
  <si>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</si>
  <si>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</si>
  <si>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</si>
  <si>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</si>
  <si>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</si>
  <si>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</si>
  <si>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</si>
  <si>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</si>
  <si>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</si>
  <si>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</si>
  <si>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</si>
  <si>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</si>
  <si>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</si>
  <si>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</si>
  <si>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</si>
  <si>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</si>
  <si>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</si>
  <si>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</si>
  <si>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</si>
  <si>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</si>
  <si>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</si>
  <si>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</si>
  <si>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</si>
  <si>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</si>
  <si>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</si>
  <si>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</si>
  <si>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</si>
  <si>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</si>
  <si>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</si>
  <si>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</si>
  <si>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</si>
  <si>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</si>
  <si>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</si>
  <si>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</si>
  <si>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</si>
  <si>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</si>
  <si>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</si>
  <si>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</si>
  <si>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</si>
  <si>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</si>
  <si>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</si>
  <si>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</si>
  <si>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</si>
  <si>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</si>
  <si>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</si>
  <si>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</si>
  <si>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</si>
  <si>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</si>
  <si>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</si>
  <si>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</si>
  <si>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</si>
  <si>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</si>
  <si>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</si>
  <si>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</si>
  <si>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</si>
  <si>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</si>
  <si>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</si>
  <si>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</si>
  <si>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</si>
  <si>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</si>
  <si>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</si>
  <si>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</si>
  <si>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</si>
  <si>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</si>
  <si>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</si>
  <si>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</si>
  <si>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</si>
  <si>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</si>
  <si>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</si>
  <si>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</si>
  <si>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</si>
  <si>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</si>
  <si>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</si>
  <si>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</si>
  <si>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</si>
  <si>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</si>
  <si>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</si>
  <si>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</si>
  <si>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</si>
  <si>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</si>
  <si>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</si>
  <si>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</si>
  <si>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</si>
  <si>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</si>
  <si>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</si>
  <si>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</si>
  <si>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</si>
  <si>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</si>
  <si>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</si>
  <si>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</si>
  <si>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</si>
  <si>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</si>
  <si>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</si>
  <si>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</si>
  <si>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</si>
  <si>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</si>
  <si>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</si>
  <si>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</si>
  <si>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</si>
  <si>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</si>
  <si>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</si>
  <si>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</si>
  <si>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</si>
  <si>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</si>
  <si>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</si>
  <si>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</si>
  <si>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</si>
  <si>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</si>
  <si>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</si>
  <si>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</si>
  <si>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</si>
  <si>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</si>
  <si>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</si>
  <si>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</si>
  <si>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</si>
  <si>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</si>
  <si>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</si>
  <si>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</si>
  <si>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</si>
  <si>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</si>
  <si>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</si>
  <si>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</si>
  <si>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</si>
  <si>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</si>
  <si>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</si>
  <si>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</si>
  <si>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</si>
  <si>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</si>
  <si>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</si>
  <si>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</si>
  <si>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</si>
  <si>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</si>
  <si>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</si>
  <si>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</si>
  <si>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</si>
  <si>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</si>
  <si>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</si>
  <si>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</si>
  <si>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</si>
  <si>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</si>
  <si>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</si>
  <si>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</si>
  <si>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</si>
  <si>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</si>
  <si>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</si>
  <si>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</si>
  <si>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</si>
  <si>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</si>
  <si>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</si>
  <si>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</si>
  <si>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</si>
  <si>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</si>
  <si>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</si>
  <si>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</si>
  <si>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</si>
  <si>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</si>
  <si>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</si>
  <si>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</si>
  <si>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</si>
  <si>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</si>
  <si>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</si>
  <si>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</si>
  <si>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</si>
  <si>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</si>
  <si>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</si>
  <si>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</si>
  <si>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</si>
  <si>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</si>
  <si>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</si>
  <si>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</si>
  <si>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</si>
  <si>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</si>
  <si>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</si>
  <si>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</si>
  <si>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</si>
  <si>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</si>
  <si>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</si>
  <si>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</si>
  <si>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</si>
  <si>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</si>
  <si>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</si>
  <si>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</si>
  <si>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</si>
  <si>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</si>
  <si>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</si>
  <si>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</si>
  <si>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</si>
  <si>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</si>
  <si>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</si>
  <si>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</si>
  <si>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</si>
  <si>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</si>
  <si>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</si>
  <si>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</si>
  <si>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</si>
  <si>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</si>
  <si>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</si>
  <si>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</si>
  <si>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</si>
  <si>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</si>
  <si>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</si>
  <si>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</si>
  <si>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</si>
  <si>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</si>
  <si>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</si>
  <si>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</si>
  <si>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</si>
  <si>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</si>
  <si>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</si>
  <si>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</si>
  <si>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</si>
  <si>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</si>
  <si>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</si>
  <si>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</si>
  <si>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</si>
  <si>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</si>
  <si>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</si>
  <si>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</si>
  <si>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</si>
  <si>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</si>
  <si>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</si>
  <si>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</si>
  <si>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</si>
  <si>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</si>
  <si>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</si>
  <si>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</si>
  <si>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</si>
  <si>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</si>
  <si>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</si>
  <si>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</si>
  <si>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</si>
  <si>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</si>
  <si>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</si>
  <si>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</si>
  <si>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</si>
  <si>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</si>
  <si>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</si>
  <si>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</si>
  <si>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</si>
  <si>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</si>
  <si>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</si>
  <si>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</si>
  <si>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</si>
  <si>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</si>
  <si>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</si>
  <si>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</si>
  <si>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</si>
  <si>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</si>
  <si>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</si>
  <si>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</si>
  <si>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</si>
  <si>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</si>
  <si>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</si>
  <si>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</si>
  <si>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</si>
  <si>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</si>
  <si>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</si>
  <si>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</si>
  <si>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</si>
  <si>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</si>
  <si>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</si>
  <si>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</si>
  <si>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</si>
  <si>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</si>
  <si>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</si>
  <si>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</si>
  <si>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</si>
  <si>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</si>
  <si>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</si>
  <si>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</si>
  <si>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</si>
  <si>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</si>
  <si>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</si>
  <si>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</si>
  <si>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</si>
  <si>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</si>
  <si>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</si>
  <si>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</si>
  <si>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</si>
  <si>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</si>
  <si>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</si>
  <si>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</si>
  <si>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</si>
  <si>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</si>
  <si>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</si>
  <si>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</si>
  <si>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</si>
  <si>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</si>
  <si>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</si>
  <si>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</si>
  <si>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</si>
  <si>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</si>
  <si>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</si>
  <si>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</si>
  <si>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</si>
  <si>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</si>
  <si>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</si>
  <si>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</si>
  <si>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</si>
  <si>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</si>
  <si>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</si>
  <si>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</si>
  <si>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</si>
  <si>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</si>
  <si>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</si>
  <si>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</si>
  <si>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</si>
  <si>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</si>
  <si>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</si>
  <si>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</si>
  <si>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</si>
  <si>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</si>
  <si>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</si>
  <si>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</si>
  <si>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</si>
  <si>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</si>
  <si>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</si>
  <si>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</si>
  <si>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</si>
  <si>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</si>
  <si>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</si>
  <si>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</si>
  <si>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</si>
  <si>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</si>
  <si>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</si>
  <si>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</si>
  <si>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</si>
  <si>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</si>
  <si>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</si>
  <si>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</si>
  <si>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</si>
  <si>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</si>
  <si>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</si>
  <si>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</si>
  <si>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</si>
  <si>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</si>
  <si>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</si>
  <si>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</si>
  <si>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</si>
  <si>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</si>
  <si>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</si>
  <si>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</si>
  <si>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</si>
  <si>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</si>
  <si>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</si>
  <si>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</si>
  <si>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</si>
  <si>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</si>
  <si>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</si>
  <si>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</si>
  <si>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</si>
  <si>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</si>
  <si>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</si>
  <si>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</si>
  <si>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</si>
  <si>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</si>
  <si>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</si>
  <si>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</si>
  <si>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</si>
  <si>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</si>
  <si>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</si>
  <si>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</si>
  <si>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</si>
  <si>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</si>
  <si>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</si>
  <si>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</si>
  <si>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</si>
  <si>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</si>
  <si>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</si>
  <si>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</si>
  <si>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</si>
  <si>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</si>
  <si>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</si>
  <si>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</si>
  <si>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</si>
  <si>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</si>
  <si>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</si>
  <si>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</si>
  <si>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</si>
  <si>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</si>
  <si>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</si>
  <si>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</si>
  <si>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</si>
  <si>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</si>
  <si>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</si>
  <si>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</si>
  <si>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</si>
  <si>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</si>
  <si>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</si>
  <si>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</si>
  <si>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</si>
  <si>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</si>
  <si>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</si>
  <si>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</si>
  <si>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</si>
  <si>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</si>
  <si>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</si>
  <si>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</si>
  <si>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</si>
  <si>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</si>
  <si>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</si>
  <si>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</si>
  <si>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</si>
  <si>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</si>
  <si>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</si>
  <si>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</si>
  <si>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</si>
  <si>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</si>
  <si>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</si>
  <si>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</si>
  <si>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</si>
  <si>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</si>
  <si>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</si>
  <si>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</si>
  <si>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</si>
  <si>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</si>
  <si>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</si>
  <si>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</si>
  <si>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</si>
  <si>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</si>
  <si>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</si>
  <si>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</si>
  <si>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</si>
  <si>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</si>
  <si>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</si>
  <si>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</si>
  <si>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</si>
  <si>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</si>
  <si>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</si>
  <si>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</si>
  <si>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</si>
  <si>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</si>
  <si>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</si>
  <si>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</si>
  <si>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</si>
  <si>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</si>
  <si>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</si>
  <si>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</si>
  <si>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</si>
  <si>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</si>
  <si>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</si>
  <si>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</si>
  <si>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</si>
  <si>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</si>
  <si>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</si>
  <si>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</si>
  <si>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</si>
  <si>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</si>
  <si>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</si>
  <si>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</si>
  <si>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</si>
  <si>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</si>
  <si>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</si>
  <si>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</si>
  <si>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</si>
  <si>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</si>
  <si>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</si>
  <si>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</si>
  <si>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</si>
  <si>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</si>
  <si>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</si>
  <si>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</si>
  <si>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</si>
  <si>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</si>
  <si>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</si>
  <si>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</si>
  <si>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</si>
  <si>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</si>
  <si>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</si>
  <si>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</si>
  <si>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</si>
  <si>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</si>
  <si>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</si>
  <si>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</si>
  <si>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</si>
  <si>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</si>
  <si>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</si>
  <si>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</si>
  <si>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</si>
  <si>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</si>
  <si>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</si>
  <si>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</si>
  <si>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</si>
  <si>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</si>
  <si>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</si>
  <si>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</si>
  <si>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</si>
  <si>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</si>
  <si>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</si>
  <si>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</si>
  <si>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</si>
  <si>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</si>
  <si>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</si>
  <si>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</si>
  <si>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</si>
  <si>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</si>
  <si>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</si>
  <si>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</si>
  <si>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</si>
  <si>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</si>
  <si>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</si>
  <si>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</si>
  <si>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</si>
  <si>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</si>
  <si>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</si>
  <si>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</si>
  <si>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</si>
  <si>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</si>
  <si>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</si>
  <si>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</si>
  <si>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</si>
  <si>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</si>
  <si>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</si>
  <si>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</si>
  <si>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</si>
  <si>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</si>
  <si>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</si>
  <si>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</si>
  <si>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</si>
  <si>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</si>
  <si>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</si>
  <si>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</si>
  <si>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</si>
  <si>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</si>
  <si>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</si>
  <si>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</si>
  <si>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</si>
  <si>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</si>
  <si>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</si>
  <si>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</si>
  <si>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</si>
  <si>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</si>
  <si>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</si>
  <si>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</si>
  <si>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</si>
  <si>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</si>
  <si>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</si>
  <si>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</si>
  <si>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</si>
  <si>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</si>
  <si>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</si>
  <si>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</si>
  <si>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</si>
  <si>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</si>
  <si>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</si>
  <si>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</si>
  <si>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</si>
  <si>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</si>
  <si>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</si>
  <si>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</si>
  <si>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</si>
  <si>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</si>
  <si>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</si>
  <si>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</si>
  <si>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</si>
  <si>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</si>
  <si>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</si>
  <si>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</si>
  <si>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</si>
  <si>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</si>
  <si>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</si>
  <si>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</si>
  <si>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</si>
  <si>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</si>
  <si>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</si>
  <si>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</si>
  <si>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</si>
  <si>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</si>
  <si>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</si>
  <si>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</si>
  <si>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</si>
  <si>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</si>
  <si>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</si>
  <si>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</si>
  <si>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</si>
  <si>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</si>
  <si>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</si>
  <si>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</si>
  <si>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</si>
  <si>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</si>
  <si>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</si>
  <si>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</si>
  <si>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</si>
  <si>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</si>
  <si>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</si>
  <si>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</si>
  <si>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</si>
  <si>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</si>
  <si>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</si>
  <si>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</si>
  <si>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</si>
  <si>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</si>
  <si>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</si>
  <si>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</si>
  <si>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</si>
  <si>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</si>
  <si>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</si>
  <si>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</si>
  <si>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</si>
  <si>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</si>
  <si>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</si>
  <si>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</si>
  <si>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</si>
  <si>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</si>
  <si>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</si>
  <si>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</si>
  <si>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</si>
  <si>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</si>
  <si>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</si>
  <si>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</si>
  <si>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</si>
  <si>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</si>
  <si>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</si>
  <si>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</si>
  <si>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</si>
  <si>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</si>
  <si>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</si>
  <si>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</si>
  <si>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</si>
  <si>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</si>
  <si>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</si>
  <si>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</si>
  <si>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</si>
  <si>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</si>
  <si>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</si>
  <si>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</si>
  <si>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</si>
  <si>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</si>
  <si>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</si>
  <si>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</si>
  <si>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</si>
  <si>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</si>
  <si>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</si>
  <si>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</si>
  <si>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</si>
  <si>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</si>
  <si>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</si>
  <si>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</si>
  <si>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</si>
  <si>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</si>
  <si>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</si>
  <si>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</si>
  <si>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</si>
  <si>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</si>
  <si>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</si>
  <si>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</si>
  <si>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</si>
  <si>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</si>
  <si>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</si>
  <si>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</si>
  <si>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</si>
  <si>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</si>
  <si>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</si>
  <si>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</si>
  <si>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</si>
  <si>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</si>
  <si>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</si>
  <si>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</si>
  <si>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</si>
  <si>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</si>
  <si>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</si>
  <si>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</si>
  <si>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</si>
  <si>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</si>
  <si>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</si>
  <si>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</si>
  <si>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</si>
  <si>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</si>
  <si>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</si>
  <si>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</si>
  <si>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</si>
  <si>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</si>
  <si>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</si>
  <si>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</si>
  <si>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</si>
  <si>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</si>
  <si>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</si>
  <si>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</si>
  <si>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</si>
  <si>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</si>
  <si>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</si>
  <si>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</si>
  <si>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</si>
  <si>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</si>
  <si>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</si>
  <si>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</si>
  <si>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</si>
  <si>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</si>
  <si>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</si>
  <si>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</si>
  <si>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</si>
  <si>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</si>
  <si>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</si>
  <si>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</si>
  <si>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</si>
  <si>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</si>
  <si>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</si>
  <si>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</si>
  <si>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</si>
  <si>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</si>
  <si>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</si>
  <si>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</si>
  <si>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</si>
  <si>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</si>
  <si>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</si>
  <si>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</si>
  <si>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</si>
  <si>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</si>
  <si>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</si>
  <si>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</si>
  <si>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</si>
  <si>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</si>
  <si>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</si>
  <si>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</si>
  <si>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</si>
  <si>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</si>
  <si>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</si>
  <si>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</si>
  <si>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</si>
  <si>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</si>
  <si>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</si>
  <si>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</si>
  <si>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</si>
  <si>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</si>
  <si>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</si>
  <si>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</si>
  <si>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</si>
  <si>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</si>
  <si>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</si>
  <si>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</si>
  <si>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</si>
  <si>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</si>
  <si>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</si>
  <si>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</si>
  <si>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</si>
  <si>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</si>
  <si>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</si>
  <si>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</si>
  <si>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</si>
  <si>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</si>
  <si>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</si>
  <si>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</si>
  <si>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</si>
  <si>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</si>
  <si>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</si>
  <si>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</si>
  <si>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</si>
  <si>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</si>
  <si>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</si>
  <si>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</si>
  <si>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</si>
  <si>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</si>
  <si>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</si>
  <si>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</si>
  <si>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</si>
  <si>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</si>
  <si>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</si>
  <si>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</si>
  <si>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</si>
  <si>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</si>
  <si>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</si>
  <si>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</si>
  <si>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</si>
  <si>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</si>
  <si>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</si>
  <si>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</si>
  <si>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</si>
  <si>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</si>
  <si>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</si>
  <si>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</si>
  <si>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</si>
  <si>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</si>
  <si>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</si>
  <si>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</si>
  <si>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</si>
  <si>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</si>
  <si>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</si>
  <si>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</si>
  <si>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</si>
  <si>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</si>
  <si>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</si>
  <si>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</si>
  <si>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</si>
  <si>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</si>
  <si>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</si>
  <si>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</si>
  <si>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</si>
  <si>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</si>
  <si>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</si>
  <si>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</si>
  <si>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</si>
  <si>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</si>
  <si>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</si>
  <si>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</si>
  <si>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</si>
  <si>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</si>
  <si>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</si>
  <si>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</si>
  <si>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</si>
  <si>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</si>
  <si>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</si>
  <si>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</si>
  <si>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</si>
  <si>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</si>
  <si>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</si>
  <si>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</si>
  <si>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</si>
  <si>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</si>
  <si>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</si>
  <si>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</si>
  <si>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</si>
  <si>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</si>
  <si>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</si>
  <si>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</si>
  <si>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</si>
  <si>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</si>
  <si>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</si>
  <si>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</si>
  <si>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</si>
  <si>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</si>
  <si>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</si>
  <si>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</si>
  <si>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</si>
  <si>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</si>
  <si>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</si>
  <si>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</si>
  <si>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</si>
  <si>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</si>
  <si>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</si>
  <si>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</si>
  <si>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</si>
  <si>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</si>
  <si>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</si>
  <si>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</si>
  <si>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</si>
  <si>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</si>
  <si>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</si>
  <si>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</si>
  <si>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</si>
  <si>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</si>
  <si>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</si>
  <si>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</si>
  <si>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</si>
  <si>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</si>
  <si>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</si>
  <si>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</si>
  <si>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</si>
  <si>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</si>
  <si>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</si>
  <si>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</si>
  <si>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</si>
  <si>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</si>
  <si>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</si>
  <si>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</si>
  <si>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</si>
  <si>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</si>
  <si>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</si>
  <si>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</si>
  <si>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</si>
  <si>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</si>
  <si>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</si>
  <si>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</si>
  <si>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</si>
  <si>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</si>
  <si>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</si>
  <si>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</si>
  <si>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</si>
  <si>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</si>
  <si>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</si>
  <si>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</si>
  <si>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</si>
  <si>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</si>
  <si>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</si>
  <si>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</si>
  <si>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</si>
  <si>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</si>
  <si>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</si>
  <si>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</si>
  <si>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</si>
  <si>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</si>
  <si>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</si>
  <si>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</si>
  <si>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</si>
  <si>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</si>
  <si>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</si>
  <si>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</si>
  <si>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</si>
  <si>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</si>
  <si>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</si>
  <si>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</si>
  <si>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</si>
  <si>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</si>
  <si>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</si>
  <si>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</si>
  <si>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</si>
  <si>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</si>
  <si>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</si>
  <si>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</si>
  <si>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</si>
  <si>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</si>
  <si>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</si>
  <si>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</si>
  <si>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</si>
  <si>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</si>
  <si>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</si>
  <si>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</si>
  <si>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</si>
  <si>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</si>
  <si>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</si>
  <si>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</si>
  <si>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</si>
  <si>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</si>
  <si>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</si>
  <si>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</si>
  <si>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</si>
  <si>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</si>
  <si>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</si>
  <si>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</si>
  <si>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</si>
  <si>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</si>
  <si>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</si>
  <si>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</si>
  <si>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</si>
  <si>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</si>
  <si>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</si>
  <si>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</si>
  <si>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</si>
  <si>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</si>
  <si>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</si>
  <si>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</si>
  <si>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</si>
  <si>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</si>
  <si>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</si>
  <si>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</si>
  <si>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</si>
  <si>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</si>
  <si>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</si>
  <si>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</si>
  <si>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</si>
  <si>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</si>
  <si>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</si>
  <si>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</si>
  <si>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</si>
  <si>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</si>
  <si>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</si>
  <si>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</si>
  <si>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</si>
  <si>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</si>
  <si>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</si>
  <si>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</si>
  <si>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</si>
  <si>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</si>
  <si>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</si>
  <si>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</si>
  <si>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</si>
  <si>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</si>
  <si>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</si>
  <si>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</si>
  <si>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</si>
  <si>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</si>
  <si>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</si>
  <si>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</si>
  <si>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</si>
  <si>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</si>
  <si>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</si>
  <si>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</si>
  <si>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</si>
  <si>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</si>
  <si>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</si>
  <si>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</si>
  <si>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</si>
  <si>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</si>
  <si>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</si>
  <si>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</si>
  <si>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</si>
  <si>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</si>
  <si>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</si>
  <si>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</si>
  <si>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</si>
  <si>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</si>
  <si>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</si>
  <si>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</si>
  <si>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</si>
  <si>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</si>
  <si>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</si>
  <si>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</si>
  <si>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</si>
  <si>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</si>
  <si>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</si>
  <si>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</si>
  <si>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</si>
  <si>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</si>
  <si>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</si>
  <si>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</si>
  <si>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</si>
  <si>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</si>
  <si>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</si>
  <si>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</si>
  <si>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</si>
  <si>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</si>
  <si>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</si>
  <si>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</si>
  <si>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</si>
  <si>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</si>
  <si>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</si>
  <si>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</si>
  <si>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</si>
  <si>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</si>
  <si>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</si>
  <si>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</si>
  <si>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</si>
  <si>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</si>
  <si>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</si>
  <si>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</si>
  <si>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</si>
  <si>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</si>
  <si>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</si>
  <si>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</si>
  <si>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</si>
  <si>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</si>
  <si>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</si>
  <si>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</si>
  <si>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</si>
  <si>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</si>
  <si>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</si>
  <si>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</si>
  <si>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</si>
  <si>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</si>
  <si>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</si>
  <si>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</si>
  <si>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</si>
  <si>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</si>
  <si>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</si>
  <si>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</si>
  <si>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</si>
  <si>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</si>
  <si>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</si>
  <si>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</si>
  <si>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</si>
  <si>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</si>
  <si>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</si>
  <si>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</si>
  <si>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</si>
  <si>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</si>
  <si>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</si>
  <si>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</si>
  <si>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</si>
  <si>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</si>
  <si>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</si>
  <si>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</si>
  <si>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</si>
  <si>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</si>
  <si>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</si>
  <si>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</si>
  <si>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</si>
  <si>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</si>
  <si>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</si>
  <si>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</si>
  <si>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</si>
  <si>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</si>
  <si>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</si>
  <si>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</si>
  <si>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</si>
  <si>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</si>
  <si>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</si>
  <si>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</si>
  <si>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</si>
  <si>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</si>
  <si>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</si>
  <si>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</si>
  <si>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</si>
  <si>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</si>
  <si>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</si>
  <si>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</si>
  <si>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</si>
  <si>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</si>
  <si>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</si>
  <si>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</si>
  <si>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</si>
  <si>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</si>
  <si>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</si>
  <si>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</si>
  <si>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</si>
  <si>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</si>
  <si>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</si>
  <si>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</si>
  <si>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</si>
  <si>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</si>
  <si>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</si>
  <si>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</si>
  <si>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</si>
  <si>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</si>
  <si>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</si>
  <si>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</si>
  <si>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</si>
  <si>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</si>
  <si>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</si>
  <si>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</si>
  <si>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</si>
  <si>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</si>
  <si>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</si>
  <si>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</si>
  <si>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</si>
  <si>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</si>
  <si>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</si>
  <si>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</si>
  <si>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</si>
  <si>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</si>
  <si>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</si>
  <si>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</si>
  <si>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</si>
  <si>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</si>
  <si>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</si>
  <si>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</si>
  <si>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</si>
  <si>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</si>
  <si>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</si>
  <si>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</si>
  <si>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</si>
  <si>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</si>
  <si>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</si>
  <si>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</si>
  <si>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</si>
  <si>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</si>
  <si>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</si>
  <si>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</si>
  <si>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</si>
  <si>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</si>
  <si>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</si>
  <si>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</si>
  <si>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</si>
  <si>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</si>
  <si>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</si>
  <si>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</si>
  <si>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</si>
  <si>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</si>
  <si>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</si>
  <si>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</si>
  <si>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</si>
  <si>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</si>
  <si>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</si>
  <si>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</si>
  <si>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</si>
  <si>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</si>
  <si>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</si>
  <si>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</si>
  <si>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</si>
  <si>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</si>
  <si>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</si>
  <si>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</si>
  <si>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</si>
  <si>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</si>
  <si>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</si>
  <si>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</si>
  <si>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</si>
  <si>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</si>
  <si>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</si>
  <si>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</si>
  <si>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</si>
  <si>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</si>
  <si>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</si>
  <si>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</si>
  <si>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</si>
  <si>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</si>
  <si>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</si>
  <si>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</si>
  <si>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</si>
  <si>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</si>
  <si>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</si>
  <si>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</si>
  <si>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</si>
  <si>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</si>
  <si>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</si>
  <si>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</si>
  <si>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</si>
  <si>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</si>
  <si>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</si>
  <si>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</si>
  <si>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</si>
  <si>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</si>
  <si>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</si>
  <si>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</si>
  <si>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</si>
  <si>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</si>
  <si>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</si>
  <si>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</si>
  <si>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</si>
  <si>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</si>
  <si>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</si>
  <si>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</si>
  <si>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</si>
  <si>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</si>
  <si>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</si>
  <si>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</si>
  <si>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</si>
  <si>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</si>
  <si>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</si>
  <si>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</si>
  <si>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</si>
  <si>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</si>
  <si>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</si>
  <si>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</si>
  <si>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</si>
  <si>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</si>
  <si>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</si>
  <si>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</si>
  <si>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</si>
  <si>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</si>
  <si>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</si>
  <si>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</si>
  <si>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</si>
  <si>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</si>
  <si>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</si>
  <si>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</si>
  <si>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</si>
  <si>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</si>
  <si>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</si>
  <si>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</si>
  <si>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</si>
  <si>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</si>
  <si>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</si>
  <si>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</si>
  <si>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</si>
  <si>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</si>
  <si>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</si>
  <si>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</si>
  <si>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</si>
  <si>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</si>
  <si>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</si>
  <si>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</si>
  <si>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</si>
  <si>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</si>
  <si>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</si>
  <si>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</si>
  <si>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</si>
  <si>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</si>
  <si>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</si>
  <si>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</si>
  <si>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</si>
  <si>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</si>
  <si>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</si>
  <si>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</si>
  <si>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</si>
  <si>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</si>
  <si>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</si>
  <si>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</si>
  <si>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</si>
  <si>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</si>
  <si>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</si>
  <si>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</si>
  <si>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</si>
  <si>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</si>
  <si>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</si>
  <si>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</si>
  <si>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</si>
  <si>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</si>
  <si>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</si>
  <si>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</si>
  <si>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</si>
  <si>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</si>
  <si>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</si>
  <si>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</si>
  <si>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</si>
  <si>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</si>
  <si>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</si>
  <si>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</si>
  <si>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</si>
  <si>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</si>
  <si>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</si>
  <si>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</si>
  <si>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</si>
  <si>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</si>
  <si>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</si>
  <si>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</si>
  <si>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</si>
  <si>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</si>
  <si>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</si>
  <si>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</si>
  <si>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</si>
  <si>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</si>
  <si>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</si>
  <si>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</si>
  <si>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</si>
  <si>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</si>
  <si>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</si>
  <si>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</si>
  <si>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</si>
  <si>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</si>
  <si>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</si>
  <si>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</si>
  <si>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</si>
  <si>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</si>
  <si>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</si>
  <si>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</si>
  <si>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</si>
  <si>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</si>
  <si>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</si>
  <si>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</si>
  <si>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</si>
  <si>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</si>
  <si>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</si>
  <si>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</si>
  <si>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</si>
  <si>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</si>
  <si>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</si>
  <si>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</si>
  <si>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</si>
  <si>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</si>
  <si>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</si>
  <si>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</si>
  <si>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</si>
  <si>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</si>
  <si>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</si>
  <si>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</si>
  <si>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</si>
  <si>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</si>
  <si>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</si>
  <si>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</si>
  <si>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</si>
  <si>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</si>
  <si>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</si>
  <si>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</si>
  <si>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</si>
  <si>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</si>
  <si>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</si>
  <si>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</si>
  <si>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</si>
  <si>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</si>
  <si>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</si>
  <si>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</si>
  <si>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</si>
  <si>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</si>
  <si>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</si>
  <si>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</si>
  <si>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</si>
  <si>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</si>
  <si>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</si>
  <si>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</si>
  <si>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</si>
  <si>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</si>
  <si>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</si>
  <si>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</si>
  <si>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</si>
  <si>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</si>
  <si>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</si>
  <si>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</si>
  <si>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</si>
  <si>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</si>
  <si>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</si>
  <si>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</si>
  <si>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</si>
  <si>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</si>
  <si>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</si>
  <si>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</si>
  <si>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</si>
  <si>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</si>
  <si>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</si>
  <si>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</si>
  <si>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</si>
  <si>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</si>
  <si>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</si>
  <si>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</si>
  <si>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</si>
  <si>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</si>
  <si>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</si>
  <si>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</si>
  <si>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</si>
  <si>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</si>
  <si>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</si>
  <si>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</si>
  <si>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</si>
  <si>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</si>
  <si>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</si>
  <si>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</si>
  <si>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</si>
  <si>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</si>
  <si>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</si>
  <si>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</si>
  <si>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</si>
  <si>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</si>
  <si>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</si>
  <si>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</si>
  <si>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</si>
  <si>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</si>
  <si>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</si>
  <si>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</si>
  <si>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</si>
  <si>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</si>
  <si>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</si>
  <si>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</si>
  <si>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</si>
  <si>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</si>
  <si>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</si>
  <si>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</si>
  <si>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</si>
  <si>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</si>
  <si>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</si>
  <si>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</si>
  <si>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</si>
  <si>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</si>
  <si>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</si>
  <si>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</si>
  <si>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</si>
  <si>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</si>
  <si>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</si>
  <si>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</si>
  <si>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</si>
  <si>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</si>
  <si>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</si>
  <si>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</si>
  <si>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</si>
  <si>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</si>
  <si>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</si>
  <si>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</si>
  <si>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</si>
  <si>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</si>
  <si>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</si>
  <si>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</si>
  <si>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</si>
  <si>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</si>
  <si>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</si>
  <si>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</si>
  <si>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</si>
  <si>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</si>
  <si>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</si>
  <si>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</si>
  <si>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</si>
  <si>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</si>
  <si>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</si>
  <si>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</si>
  <si>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</si>
  <si>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</si>
  <si>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</si>
  <si>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</si>
  <si>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</si>
  <si>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</si>
  <si>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</si>
  <si>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</si>
  <si>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</si>
  <si>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</si>
  <si>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</si>
  <si>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</si>
  <si>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</si>
  <si>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</si>
  <si>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</si>
  <si>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</si>
  <si>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</si>
  <si>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</si>
  <si>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</si>
  <si>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</si>
  <si>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</si>
  <si>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</si>
  <si>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</si>
  <si>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</si>
  <si>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</si>
  <si>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</si>
  <si>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</si>
  <si>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</si>
  <si>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</si>
  <si>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</si>
  <si>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</si>
  <si>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</si>
  <si>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</si>
  <si>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</si>
  <si>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</si>
  <si>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</si>
  <si>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</si>
  <si>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</si>
  <si>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</si>
  <si>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</si>
  <si>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</si>
  <si>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</si>
  <si>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</si>
  <si>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</si>
  <si>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</si>
  <si>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</si>
  <si>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</si>
  <si>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</si>
  <si>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</si>
  <si>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</si>
  <si>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</si>
  <si>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</si>
  <si>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</si>
  <si>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</si>
  <si>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</si>
  <si>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</si>
  <si>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</si>
  <si>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</si>
  <si>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</si>
  <si>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</si>
  <si>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</si>
  <si>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</si>
  <si>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</si>
  <si>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</si>
  <si>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</si>
  <si>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</si>
  <si>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</si>
  <si>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</si>
  <si>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</si>
  <si>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</si>
  <si>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</si>
  <si>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</si>
  <si>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</si>
  <si>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</si>
  <si>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</si>
  <si>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</si>
  <si>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</si>
  <si>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</si>
  <si>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</si>
  <si>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</si>
  <si>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</si>
  <si>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</si>
  <si>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</si>
  <si>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</si>
  <si>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</si>
  <si>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</si>
  <si>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</si>
  <si>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</si>
  <si>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</si>
  <si>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</si>
  <si>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</si>
  <si>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</si>
  <si>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</si>
  <si>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</si>
  <si>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</si>
  <si>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</si>
  <si>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</si>
  <si>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</si>
  <si>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</si>
  <si>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</si>
  <si>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</si>
  <si>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</si>
  <si>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</si>
  <si>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</si>
  <si>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</si>
  <si>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</si>
  <si>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</si>
  <si>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</si>
  <si>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</si>
  <si>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</si>
  <si>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</si>
  <si>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</si>
  <si>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</si>
  <si>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</si>
  <si>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</si>
  <si>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</si>
  <si>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</si>
  <si>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</si>
  <si>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</si>
  <si>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</si>
  <si>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</si>
  <si>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</si>
  <si>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</si>
  <si>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</si>
  <si>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</si>
  <si>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</si>
  <si>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</si>
  <si>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</si>
  <si>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</si>
  <si>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</si>
  <si>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</si>
  <si>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</si>
  <si>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</si>
  <si>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</si>
  <si>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</si>
  <si>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</si>
  <si>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</si>
  <si>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</si>
  <si>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</si>
  <si>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</si>
  <si>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</si>
  <si>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</si>
  <si>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</si>
  <si>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</si>
  <si>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</si>
  <si>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</si>
  <si>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</si>
  <si>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</si>
  <si>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</si>
  <si>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</si>
  <si>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</si>
  <si>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</si>
  <si>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</si>
  <si>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</si>
  <si>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</si>
  <si>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</si>
  <si>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</si>
  <si>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</si>
  <si>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</si>
  <si>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</si>
  <si>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</si>
  <si>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</si>
  <si>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</si>
  <si>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</si>
  <si>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</si>
  <si>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</si>
  <si>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</si>
  <si>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</si>
  <si>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</si>
  <si>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</si>
  <si>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</si>
  <si>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</si>
  <si>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</si>
  <si>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</si>
  <si>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</si>
  <si>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</si>
  <si>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</si>
  <si>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</si>
  <si>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</si>
  <si>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</si>
  <si>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</si>
  <si>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</si>
  <si>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</si>
  <si>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</si>
  <si>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</si>
  <si>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</si>
  <si>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</si>
  <si>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</si>
  <si>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</si>
  <si>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</si>
  <si>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</si>
  <si>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</si>
  <si>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</si>
  <si>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</si>
  <si>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</si>
  <si>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</si>
  <si>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</si>
  <si>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</si>
  <si>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</si>
  <si>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</si>
  <si>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</si>
  <si>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</si>
  <si>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</si>
  <si>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</si>
  <si>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</si>
  <si>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</si>
  <si>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</si>
  <si>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</si>
  <si>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</si>
  <si>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</si>
  <si>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</si>
  <si>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</si>
  <si>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</si>
  <si>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</si>
  <si>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</si>
  <si>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</si>
  <si>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</si>
  <si>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</si>
  <si>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</si>
  <si>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</si>
  <si>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</si>
  <si>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</si>
  <si>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</si>
  <si>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</si>
  <si>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</si>
  <si>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</si>
  <si>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</si>
  <si>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</si>
  <si>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</si>
  <si>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</si>
  <si>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</si>
  <si>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</si>
  <si>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</si>
  <si>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</si>
  <si>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</si>
  <si>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</si>
  <si>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</si>
  <si>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</si>
  <si>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</si>
  <si>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</si>
  <si>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</si>
  <si>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</si>
  <si>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</si>
  <si>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</si>
  <si>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</si>
  <si>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</si>
  <si>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</si>
  <si>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</si>
  <si>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</si>
  <si>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</si>
  <si>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</si>
  <si>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</si>
  <si>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</si>
  <si>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</si>
  <si>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</si>
  <si>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</si>
  <si>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</si>
  <si>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</si>
  <si>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</si>
  <si>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</si>
  <si>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</si>
  <si>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</si>
  <si>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</si>
  <si>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</si>
  <si>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</si>
  <si>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</si>
  <si>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</si>
  <si>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</si>
  <si>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</si>
  <si>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</si>
  <si>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</si>
  <si>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</si>
  <si>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</si>
  <si>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</si>
  <si>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</si>
  <si>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</si>
  <si>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</si>
  <si>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</si>
  <si>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</si>
  <si>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</si>
  <si>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</si>
  <si>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</si>
  <si>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</si>
  <si>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</si>
  <si>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</si>
  <si>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</si>
  <si>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</si>
  <si>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</si>
  <si>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</si>
  <si>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</si>
  <si>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</si>
  <si>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</si>
  <si>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</si>
  <si>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</si>
  <si>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</si>
  <si>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</si>
  <si>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</si>
  <si>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</si>
  <si>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</si>
  <si>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</si>
  <si>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</si>
  <si>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</si>
  <si>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</si>
  <si>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</si>
  <si>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</si>
  <si>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</si>
  <si>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</si>
  <si>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</si>
  <si>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</si>
  <si>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</si>
  <si>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</si>
  <si>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</si>
  <si>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</si>
  <si>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</si>
  <si>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</si>
  <si>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</si>
  <si>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</si>
  <si>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</si>
  <si>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</si>
  <si>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</si>
  <si>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</si>
  <si>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</si>
  <si>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</si>
  <si>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</si>
  <si>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</si>
  <si>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</si>
  <si>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</si>
  <si>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</si>
  <si>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</si>
  <si>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</si>
  <si>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</si>
  <si>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</si>
  <si>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</si>
  <si>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</si>
  <si>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</si>
  <si>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</si>
  <si>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</si>
  <si>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</si>
  <si>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</si>
  <si>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</si>
  <si>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</si>
  <si>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</si>
  <si>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</si>
  <si>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</si>
  <si>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</si>
  <si>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</si>
  <si>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</si>
  <si>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</si>
  <si>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</si>
  <si>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</si>
  <si>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</si>
  <si>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</si>
  <si>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</si>
  <si>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</si>
  <si>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</si>
  <si>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</si>
  <si>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</si>
  <si>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</si>
  <si>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</si>
  <si>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</si>
  <si>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</si>
  <si>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</si>
  <si>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</si>
  <si>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</si>
  <si>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</si>
  <si>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</si>
  <si>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</si>
  <si>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</si>
  <si>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</si>
  <si>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</si>
  <si>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</si>
  <si>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</si>
  <si>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</si>
  <si>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</si>
  <si>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</si>
  <si>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</si>
  <si>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</si>
  <si>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</si>
  <si>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</si>
  <si>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</si>
  <si>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</si>
  <si>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</si>
  <si>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</si>
  <si>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</si>
  <si>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</si>
  <si>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</si>
  <si>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</si>
  <si>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</si>
  <si>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</si>
  <si>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</si>
  <si>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</si>
  <si>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</si>
  <si>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</si>
  <si>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</si>
  <si>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</si>
  <si>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</si>
  <si>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</si>
  <si>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</si>
  <si>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</si>
  <si>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</si>
  <si>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</si>
  <si>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</si>
  <si>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</si>
  <si>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</si>
  <si>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</si>
  <si>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</si>
  <si>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</si>
  <si>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</si>
  <si>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</si>
  <si>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</si>
  <si>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</si>
  <si>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</si>
  <si>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</si>
  <si>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</si>
  <si>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</si>
  <si>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</si>
  <si>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</si>
  <si>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</si>
  <si>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</si>
  <si>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</si>
  <si>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</si>
  <si>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</si>
  <si>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</si>
  <si>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</si>
  <si>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</si>
  <si>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</si>
  <si>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</si>
  <si>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</si>
  <si>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</si>
  <si>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</si>
  <si>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</si>
  <si>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</si>
  <si>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</si>
  <si>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</si>
  <si>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</si>
  <si>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</si>
  <si>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</si>
  <si>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</si>
  <si>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</si>
  <si>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</si>
  <si>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</si>
  <si>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</si>
  <si>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</si>
  <si>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</si>
  <si>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</si>
  <si>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</si>
  <si>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</si>
  <si>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</si>
  <si>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</si>
  <si>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</si>
  <si>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</si>
  <si>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</si>
  <si>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</si>
  <si>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</si>
  <si>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</si>
  <si>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</si>
  <si>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</si>
  <si>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</si>
  <si>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</si>
  <si>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</si>
  <si>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</si>
  <si>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</si>
  <si>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</si>
  <si>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</si>
  <si>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</si>
  <si>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</si>
  <si>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</si>
  <si>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</si>
  <si>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</si>
  <si>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</si>
  <si>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</si>
  <si>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</si>
  <si>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</si>
  <si>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</si>
  <si>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</si>
  <si>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</si>
  <si>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</si>
  <si>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</si>
  <si>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</si>
  <si>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</si>
  <si>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</si>
  <si>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</si>
  <si>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</si>
  <si>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</si>
  <si>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</si>
  <si>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</si>
  <si>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</si>
  <si>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</si>
  <si>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</si>
  <si>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</si>
  <si>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</si>
  <si>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</si>
  <si>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</si>
  <si>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</si>
  <si>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</si>
  <si>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</si>
  <si>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</si>
  <si>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</si>
  <si>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</si>
  <si>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</si>
  <si>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</si>
  <si>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</si>
  <si>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</si>
  <si>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</si>
  <si>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</si>
  <si>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</si>
  <si>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</si>
  <si>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</si>
  <si>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</si>
  <si>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</si>
  <si>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</si>
  <si>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</si>
  <si>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</si>
  <si>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</si>
  <si>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</si>
  <si>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</si>
  <si>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</si>
  <si>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</si>
  <si>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</si>
  <si>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</si>
  <si>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</si>
  <si>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</si>
  <si>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</si>
  <si>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</si>
  <si>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</si>
  <si>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</si>
  <si>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</si>
  <si>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</si>
  <si>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</si>
  <si>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</si>
  <si>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</si>
  <si>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</si>
  <si>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</si>
  <si>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</si>
  <si>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</si>
  <si>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</si>
  <si>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</si>
  <si>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</si>
  <si>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</si>
  <si>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</si>
  <si>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</si>
  <si>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</si>
  <si>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</si>
  <si>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</si>
  <si>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</si>
  <si>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</si>
  <si>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</si>
  <si>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</si>
  <si>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</si>
  <si>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</si>
  <si>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</si>
  <si>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</si>
  <si>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</si>
  <si>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</si>
  <si>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</si>
  <si>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</si>
  <si>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</si>
  <si>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</si>
  <si>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</si>
  <si>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</si>
  <si>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</si>
  <si>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</si>
  <si>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</si>
  <si>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</si>
  <si>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</si>
  <si>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</si>
  <si>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</si>
  <si>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</si>
  <si>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</si>
  <si>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</si>
  <si>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</si>
  <si>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</si>
  <si>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</si>
  <si>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</si>
  <si>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</si>
  <si>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</si>
  <si>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</si>
  <si>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</si>
  <si>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</si>
  <si>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</si>
  <si>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</si>
  <si>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</si>
  <si>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</si>
  <si>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</si>
  <si>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</si>
  <si>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</si>
  <si>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</si>
  <si>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</si>
  <si>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</si>
  <si>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</si>
  <si>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</si>
  <si>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</si>
  <si>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</si>
  <si>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</si>
  <si>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</si>
  <si>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</si>
  <si>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</si>
  <si>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</si>
  <si>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</si>
  <si>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</si>
  <si>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</si>
  <si>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</si>
  <si>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</si>
  <si>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</si>
  <si>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</si>
  <si>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</si>
  <si>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</si>
  <si>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</si>
  <si>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</si>
  <si>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</si>
  <si>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</si>
  <si>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</si>
  <si>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</si>
  <si>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</si>
  <si>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</si>
  <si>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</si>
  <si>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</si>
  <si>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</si>
  <si>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</si>
  <si>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</si>
  <si>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</si>
  <si>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</si>
  <si>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</si>
  <si>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</si>
  <si>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</si>
  <si>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</si>
  <si>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</si>
  <si>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</si>
  <si>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</si>
  <si>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</si>
  <si>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</si>
  <si>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</si>
  <si>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</si>
  <si>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</si>
  <si>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</si>
  <si>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</si>
  <si>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</si>
  <si>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</si>
  <si>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</si>
  <si>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</si>
  <si>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</si>
  <si>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</si>
  <si>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</si>
  <si>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</si>
  <si>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</si>
  <si>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</si>
  <si>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</si>
  <si>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</si>
  <si>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</si>
  <si>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</si>
  <si>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</si>
  <si>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</si>
  <si>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</si>
  <si>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</si>
  <si>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</si>
  <si>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</si>
  <si>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</si>
  <si>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</si>
  <si>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</si>
  <si>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</si>
  <si>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</si>
  <si>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</si>
  <si>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</si>
  <si>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</si>
  <si>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</si>
  <si>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</si>
  <si>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</si>
  <si>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</si>
  <si>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</si>
  <si>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</si>
  <si>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</si>
  <si>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</si>
  <si>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</si>
  <si>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</si>
  <si>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</si>
  <si>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</si>
  <si>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</si>
  <si>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</si>
  <si>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</si>
  <si>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</si>
  <si>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</si>
  <si>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</si>
  <si>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</si>
  <si>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</si>
  <si>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</si>
  <si>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</si>
  <si>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</si>
  <si>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</si>
  <si>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</si>
  <si>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</si>
  <si>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</si>
  <si>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</si>
  <si>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</si>
  <si>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</si>
  <si>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</si>
  <si>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</si>
  <si>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</si>
  <si>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</si>
  <si>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</si>
  <si>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</si>
  <si>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</si>
  <si>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</si>
  <si>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</si>
  <si>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</si>
  <si>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</si>
  <si>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</si>
  <si>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</si>
  <si>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</si>
  <si>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</si>
  <si>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</si>
  <si>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</si>
  <si>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</si>
  <si>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</si>
  <si>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</si>
  <si>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</si>
  <si>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</si>
  <si>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</si>
  <si>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</si>
  <si>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</si>
  <si>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</si>
  <si>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</si>
  <si>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</si>
  <si>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</si>
  <si>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</si>
  <si>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</si>
  <si>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</si>
  <si>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</si>
  <si>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</si>
  <si>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</si>
  <si>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</si>
  <si>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</si>
  <si>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</si>
  <si>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</si>
  <si>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</si>
  <si>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</si>
  <si>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</si>
  <si>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</si>
  <si>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</si>
  <si>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</si>
  <si>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</si>
  <si>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</si>
  <si>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</si>
  <si>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</si>
  <si>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</si>
  <si>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</si>
  <si>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</si>
  <si>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</si>
  <si>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</si>
  <si>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</si>
  <si>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</si>
  <si>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</si>
  <si>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</si>
  <si>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</si>
  <si>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</si>
  <si>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</si>
  <si>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</si>
  <si>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</si>
  <si>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</si>
  <si>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</si>
  <si>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</si>
  <si>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</si>
  <si>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</si>
  <si>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</si>
  <si>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</si>
  <si>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</si>
  <si>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</si>
  <si>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</si>
  <si>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</si>
  <si>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</si>
  <si>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</si>
  <si>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</si>
  <si>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</si>
  <si>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</si>
  <si>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</si>
  <si>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</si>
  <si>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</si>
  <si>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</si>
  <si>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</si>
  <si>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</si>
  <si>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</si>
  <si>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</si>
  <si>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</si>
  <si>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</si>
  <si>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</si>
  <si>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</si>
  <si>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</si>
  <si>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</si>
  <si>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</si>
  <si>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</si>
  <si>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</si>
  <si>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</si>
  <si>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</si>
  <si>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</si>
  <si>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</si>
  <si>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</si>
  <si>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</si>
  <si>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</si>
  <si>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</si>
  <si>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</si>
  <si>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</si>
  <si>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</si>
  <si>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</si>
  <si>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</si>
  <si>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</si>
  <si>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</si>
  <si>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</si>
  <si>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</si>
  <si>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</si>
  <si>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</si>
  <si>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</si>
  <si>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</si>
  <si>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</si>
  <si>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</si>
  <si>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</si>
  <si>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</si>
  <si>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</si>
  <si>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</si>
  <si>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</si>
  <si>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</si>
  <si>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</si>
  <si>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</si>
  <si>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</si>
  <si>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</si>
  <si>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</si>
  <si>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</si>
  <si>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</si>
  <si>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</si>
  <si>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</si>
  <si>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</si>
  <si>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</si>
  <si>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</si>
  <si>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</si>
  <si>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</si>
  <si>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</si>
  <si>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</si>
  <si>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</si>
  <si>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</si>
  <si>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</si>
  <si>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</si>
  <si>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</si>
  <si>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</si>
  <si>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</si>
  <si>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</si>
  <si>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</si>
  <si>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</si>
  <si>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</si>
  <si>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</si>
  <si>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</si>
  <si>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</si>
  <si>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</si>
  <si>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</si>
  <si>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</si>
  <si>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</si>
  <si>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</si>
  <si>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</si>
  <si>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</si>
  <si>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</si>
  <si>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</si>
  <si>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</si>
  <si>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</si>
  <si>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</si>
  <si>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</si>
  <si>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</si>
  <si>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</si>
  <si>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</si>
  <si>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</si>
  <si>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</si>
  <si>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</si>
  <si>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</si>
  <si>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</si>
  <si>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</si>
  <si>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</si>
  <si>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</si>
  <si>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</si>
  <si>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</si>
  <si>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</si>
  <si>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</si>
  <si>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</si>
  <si>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</si>
  <si>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</si>
  <si>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</si>
  <si>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</si>
  <si>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</si>
  <si>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</si>
  <si>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</si>
  <si>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</si>
  <si>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</si>
  <si>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</si>
  <si>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</si>
  <si>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</si>
  <si>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</si>
  <si>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</si>
  <si>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</si>
  <si>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</si>
  <si>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</si>
  <si>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</si>
  <si>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</si>
  <si>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</si>
  <si>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</si>
  <si>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</si>
  <si>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</si>
  <si>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</si>
  <si>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</si>
  <si>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</si>
  <si>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</si>
  <si>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</si>
  <si>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</si>
  <si>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</si>
  <si>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</si>
  <si>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</si>
  <si>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</si>
  <si>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</si>
  <si>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</si>
  <si>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</si>
  <si>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</si>
  <si>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</si>
  <si>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</si>
  <si>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</si>
  <si>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</si>
  <si>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</si>
  <si>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</si>
  <si>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</si>
  <si>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</si>
  <si>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</si>
  <si>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</si>
  <si>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</si>
  <si>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</si>
  <si>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</si>
  <si>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</si>
  <si>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</si>
  <si>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</si>
  <si>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</si>
  <si>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</si>
  <si>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</si>
  <si>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</si>
  <si>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</si>
  <si>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</si>
  <si>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</si>
  <si>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</si>
  <si>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</si>
  <si>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</si>
  <si>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</si>
  <si>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</si>
  <si>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</si>
  <si>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</si>
  <si>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</si>
  <si>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</si>
  <si>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</si>
  <si>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</si>
  <si>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</si>
  <si>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</si>
  <si>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</si>
  <si>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</si>
  <si>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</si>
  <si>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</si>
  <si>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</si>
  <si>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</si>
  <si>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</si>
  <si>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</si>
  <si>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</si>
  <si>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</si>
  <si>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</si>
  <si>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</si>
  <si>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</si>
  <si>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</si>
  <si>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</si>
  <si>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</si>
  <si>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</si>
  <si>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</si>
  <si>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</si>
  <si>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</si>
  <si>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</si>
  <si>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</si>
  <si>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</si>
  <si>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</si>
  <si>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</si>
  <si>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</si>
  <si>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</si>
  <si>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</si>
  <si>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</si>
  <si>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</si>
  <si>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</si>
  <si>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</si>
  <si>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</si>
  <si>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</si>
  <si>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</si>
  <si>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</si>
  <si>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</si>
  <si>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</si>
  <si>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</si>
  <si>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</si>
  <si>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</si>
  <si>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</si>
  <si>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</si>
  <si>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</si>
  <si>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</si>
  <si>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</si>
  <si>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</si>
  <si>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</si>
  <si>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</si>
  <si>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</si>
  <si>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</si>
  <si>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</si>
  <si>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</si>
  <si>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</si>
  <si>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</si>
  <si>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</si>
  <si>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</si>
  <si>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</si>
  <si>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</si>
  <si>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</si>
  <si>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</si>
  <si>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</si>
  <si>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</si>
  <si>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</si>
  <si>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</si>
  <si>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</si>
  <si>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</si>
  <si>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</si>
  <si>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</si>
  <si>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</si>
  <si>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</si>
  <si>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</si>
  <si>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</si>
  <si>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</si>
  <si>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</si>
  <si>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</si>
  <si>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</si>
  <si>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</si>
  <si>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</si>
  <si>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</si>
  <si>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</si>
  <si>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</si>
  <si>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</si>
  <si>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</si>
  <si>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</si>
  <si>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</si>
  <si>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</si>
  <si>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</si>
  <si>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</si>
  <si>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</si>
  <si>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</si>
  <si>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</si>
  <si>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</si>
  <si>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</si>
  <si>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</si>
  <si>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</si>
  <si>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</si>
  <si>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</si>
  <si>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</si>
  <si>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</si>
  <si>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</si>
  <si>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</si>
  <si>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</si>
  <si>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</si>
  <si>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</si>
  <si>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</si>
  <si>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</si>
  <si>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</si>
  <si>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</si>
  <si>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</si>
  <si>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</si>
  <si>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</si>
  <si>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</si>
  <si>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</si>
  <si>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</si>
  <si>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</si>
  <si>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</si>
  <si>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</si>
  <si>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</si>
  <si>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</si>
  <si>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</si>
  <si>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</si>
  <si>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</si>
  <si>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</si>
  <si>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</si>
  <si>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</si>
  <si>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</si>
  <si>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</si>
  <si>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</si>
  <si>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</si>
  <si>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</si>
  <si>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</si>
  <si>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</si>
  <si>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</si>
  <si>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</si>
  <si>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</si>
  <si>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</si>
  <si>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</si>
  <si>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</si>
  <si>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</si>
  <si>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</si>
  <si>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</si>
  <si>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</si>
  <si>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</si>
  <si>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</si>
  <si>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</si>
  <si>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</si>
  <si>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</si>
  <si>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</si>
  <si>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</si>
  <si>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</si>
  <si>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</si>
  <si>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</si>
  <si>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</si>
  <si>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</si>
  <si>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</si>
  <si>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</si>
  <si>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</si>
  <si>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</si>
  <si>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</si>
  <si>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</si>
  <si>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</si>
  <si>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</si>
  <si>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</si>
  <si>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</si>
  <si>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</si>
  <si>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</si>
  <si>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</si>
  <si>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</si>
  <si>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</si>
  <si>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</si>
  <si>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</si>
  <si>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</si>
  <si>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</si>
  <si>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</si>
  <si>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</si>
  <si>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</si>
  <si>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</si>
  <si>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</si>
  <si>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</si>
  <si>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</si>
  <si>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</si>
  <si>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</si>
  <si>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</si>
  <si>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</si>
  <si>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</si>
  <si>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</si>
  <si>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</si>
  <si>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</si>
  <si>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</si>
  <si>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</si>
  <si>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</si>
  <si>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</si>
  <si>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</si>
  <si>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</si>
  <si>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</si>
  <si>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</si>
  <si>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</si>
  <si>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</si>
  <si>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</si>
  <si>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</si>
  <si>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</si>
  <si>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</si>
  <si>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</si>
  <si>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</si>
  <si>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</si>
  <si>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</si>
  <si>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</si>
  <si>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</si>
  <si>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</si>
  <si>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</si>
  <si>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</si>
  <si>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</si>
  <si>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</si>
  <si>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</si>
  <si>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</si>
  <si>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</si>
  <si>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</si>
  <si>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</si>
  <si>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</si>
  <si>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</si>
  <si>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</si>
  <si>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</si>
  <si>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</si>
  <si>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</si>
  <si>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</si>
  <si>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</si>
  <si>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</si>
  <si>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</si>
  <si>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</si>
  <si>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</si>
  <si>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</si>
  <si>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</si>
  <si>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</si>
  <si>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</si>
  <si>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</si>
  <si>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</si>
  <si>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</si>
  <si>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</si>
  <si>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</si>
  <si>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</si>
  <si>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</si>
  <si>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</si>
  <si>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</si>
  <si>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</si>
  <si>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</si>
  <si>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</si>
  <si>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</si>
  <si>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</si>
  <si>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</si>
  <si>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</si>
  <si>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</si>
  <si>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</si>
  <si>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</si>
  <si>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</si>
  <si>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</si>
  <si>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</si>
  <si>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</si>
  <si>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</si>
  <si>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</si>
  <si>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</si>
  <si>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</si>
  <si>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</si>
  <si>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</si>
  <si>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</si>
  <si>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</si>
  <si>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</si>
  <si>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</si>
  <si>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</si>
  <si>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</si>
  <si>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</si>
  <si>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</si>
  <si>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</si>
  <si>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</si>
  <si>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</si>
  <si>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</si>
  <si>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</si>
  <si>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</si>
  <si>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</si>
  <si>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</si>
  <si>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</si>
  <si>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</si>
  <si>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</si>
  <si>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</si>
  <si>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</si>
  <si>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</si>
  <si>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</si>
  <si>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</si>
  <si>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</si>
  <si>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</si>
  <si>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</si>
  <si>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</si>
  <si>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</si>
  <si>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</si>
  <si>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</si>
  <si>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</si>
  <si>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</si>
  <si>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</si>
  <si>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</si>
  <si>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</si>
  <si>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</si>
  <si>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</si>
  <si>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</si>
  <si>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</si>
  <si>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</si>
  <si>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</si>
  <si>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</si>
  <si>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</si>
  <si>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</si>
  <si>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</si>
  <si>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</si>
  <si>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</si>
  <si>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</si>
  <si>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</si>
  <si>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</si>
  <si>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</si>
  <si>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</si>
  <si>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</si>
  <si>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</si>
  <si>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</si>
  <si>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</si>
  <si>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</si>
  <si>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</si>
  <si>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</si>
  <si>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</si>
  <si>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</si>
  <si>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</si>
  <si>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</si>
  <si>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</si>
  <si>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</si>
  <si>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</si>
  <si>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</si>
  <si>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</si>
  <si>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</si>
  <si>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</si>
  <si>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</si>
  <si>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</si>
  <si>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</si>
  <si>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</si>
  <si>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</si>
  <si>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</si>
  <si>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</si>
  <si>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</si>
  <si>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</si>
  <si>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</si>
  <si>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</si>
  <si>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</si>
  <si>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</si>
  <si>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</si>
  <si>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</si>
  <si>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</si>
  <si>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</si>
  <si>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</si>
  <si>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</si>
  <si>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</si>
  <si>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</si>
  <si>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</si>
  <si>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</si>
  <si>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</si>
  <si>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</si>
  <si>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</si>
  <si>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</si>
  <si>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</si>
  <si>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</si>
  <si>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</si>
  <si>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</si>
  <si>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</si>
  <si>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</si>
  <si>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</si>
  <si>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</si>
  <si>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</si>
  <si>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</si>
  <si>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</si>
  <si>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</si>
  <si>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</si>
  <si>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</si>
  <si>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</si>
  <si>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</si>
  <si>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</si>
  <si>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</si>
  <si>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</si>
  <si>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</si>
  <si>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</si>
  <si>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</si>
  <si>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</si>
  <si>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</si>
  <si>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</si>
  <si>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</si>
  <si>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</si>
  <si>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</si>
  <si>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</si>
  <si>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</si>
  <si>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</si>
  <si>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</si>
  <si>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</si>
  <si>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</si>
  <si>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</si>
  <si>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</si>
  <si>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</si>
  <si>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</si>
  <si>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</si>
  <si>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</si>
  <si>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</si>
  <si>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</si>
  <si>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</si>
  <si>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</si>
  <si>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</si>
  <si>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</si>
  <si>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</si>
  <si>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</si>
  <si>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</si>
  <si>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</si>
  <si>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</si>
  <si>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</si>
  <si>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</si>
  <si>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</si>
  <si>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</si>
  <si>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</si>
  <si>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</si>
  <si>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</si>
  <si>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</si>
  <si>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</si>
  <si>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</si>
  <si>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</si>
  <si>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</si>
  <si>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</si>
  <si>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</si>
  <si>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</si>
  <si>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</si>
  <si>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</si>
  <si>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</si>
  <si>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</si>
  <si>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</si>
  <si>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</si>
  <si>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</si>
  <si>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</si>
  <si>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</si>
  <si>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</si>
  <si>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</si>
  <si>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</si>
  <si>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</si>
  <si>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</si>
  <si>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</si>
  <si>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</si>
  <si>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</si>
  <si>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</si>
  <si>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</si>
  <si>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</si>
  <si>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</si>
  <si>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</si>
  <si>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</si>
  <si>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</si>
  <si>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</si>
  <si>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</si>
  <si>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</si>
  <si>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</si>
  <si>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</si>
  <si>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</si>
  <si>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</si>
  <si>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</si>
  <si>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</si>
  <si>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</si>
  <si>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</si>
  <si>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</si>
  <si>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</si>
  <si>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</si>
  <si>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</si>
  <si>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</si>
  <si>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</si>
  <si>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</si>
  <si>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</si>
  <si>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</si>
  <si>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</si>
  <si>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</si>
  <si>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</si>
  <si>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</si>
  <si>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</si>
  <si>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</si>
  <si>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</si>
  <si>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</si>
  <si>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</si>
  <si>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</si>
  <si>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</si>
  <si>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</si>
  <si>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</si>
  <si>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</si>
  <si>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</si>
  <si>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</si>
  <si>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</si>
  <si>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</si>
  <si>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</si>
  <si>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</si>
  <si>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</si>
  <si>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</si>
  <si>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</si>
  <si>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</si>
  <si>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</si>
  <si>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</si>
  <si>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</si>
  <si>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</si>
  <si>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</si>
  <si>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</si>
  <si>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</si>
  <si>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</si>
  <si>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</si>
  <si>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</si>
  <si>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</si>
  <si>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</si>
  <si>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</si>
  <si>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</si>
  <si>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</si>
  <si>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</si>
  <si>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</si>
  <si>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</si>
  <si>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</si>
  <si>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</si>
  <si>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</si>
  <si>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</si>
  <si>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</si>
  <si>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</si>
  <si>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</si>
  <si>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</si>
  <si>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</si>
  <si>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</si>
  <si>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</si>
  <si>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</si>
  <si>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</si>
  <si>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</si>
  <si>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</si>
  <si>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</si>
  <si>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</si>
  <si>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</si>
  <si>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</si>
  <si>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</si>
  <si>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</si>
  <si>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</si>
  <si>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</si>
  <si>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</si>
  <si>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</si>
  <si>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</si>
  <si>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</si>
  <si>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</si>
  <si>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</si>
  <si>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</si>
  <si>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</si>
  <si>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</si>
  <si>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</si>
  <si>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</si>
  <si>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</si>
  <si>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</si>
  <si>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</si>
  <si>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</si>
  <si>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</si>
  <si>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</si>
  <si>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</si>
  <si>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</si>
  <si>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</si>
  <si>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</si>
  <si>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</si>
  <si>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</si>
  <si>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</si>
  <si>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</si>
  <si>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</si>
  <si>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</si>
  <si>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</si>
  <si>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</si>
  <si>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</si>
  <si>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</si>
  <si>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</si>
  <si>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</si>
  <si>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</si>
  <si>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</si>
  <si>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</si>
  <si>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</si>
  <si>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</si>
  <si>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</si>
  <si>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</si>
  <si>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</si>
  <si>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</si>
  <si>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</si>
  <si>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</si>
  <si>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</si>
  <si>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</si>
  <si>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</si>
  <si>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</si>
  <si>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</si>
  <si>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</si>
  <si>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</si>
  <si>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</si>
  <si>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</si>
  <si>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</si>
  <si>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</si>
  <si>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</si>
  <si>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</si>
  <si>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</si>
  <si>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</si>
  <si>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</si>
  <si>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</si>
  <si>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</si>
  <si>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</si>
  <si>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</si>
  <si>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</si>
  <si>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</si>
  <si>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</si>
  <si>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</si>
  <si>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</si>
  <si>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</si>
  <si>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</si>
  <si>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</si>
  <si>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</si>
  <si>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</si>
  <si>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</si>
  <si>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</si>
  <si>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</si>
  <si>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</si>
  <si>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</si>
  <si>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</si>
  <si>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</si>
  <si>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</si>
  <si>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</si>
  <si>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</si>
  <si>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</si>
  <si>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</si>
  <si>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</si>
  <si>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</si>
  <si>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</si>
  <si>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</si>
  <si>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</si>
  <si>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</si>
  <si>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</si>
  <si>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</si>
  <si>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</si>
  <si>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</si>
  <si>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</si>
  <si>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</si>
  <si>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</si>
  <si>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</si>
  <si>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</si>
  <si>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</si>
  <si>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</si>
  <si>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</si>
  <si>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</si>
  <si>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</si>
  <si>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</si>
  <si>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</si>
  <si>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</si>
  <si>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</si>
  <si>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</si>
  <si>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</si>
  <si>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</si>
  <si>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</si>
  <si>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</si>
  <si>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</si>
  <si>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</si>
  <si>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</si>
  <si>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</si>
  <si>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</si>
  <si>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</si>
  <si>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</si>
  <si>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</si>
  <si>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</si>
  <si>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</si>
  <si>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</si>
  <si>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</si>
  <si>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</si>
  <si>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</si>
  <si>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</si>
  <si>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</si>
  <si>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</si>
  <si>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</si>
  <si>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</si>
  <si>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</si>
  <si>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</si>
  <si>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</si>
  <si>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</si>
  <si>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</si>
  <si>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</si>
  <si>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</si>
  <si>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</si>
  <si>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</si>
  <si>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</si>
  <si>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</si>
  <si>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</si>
  <si>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</si>
  <si>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</si>
  <si>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</si>
  <si>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</si>
  <si>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</si>
  <si>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</si>
  <si>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</si>
  <si>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</si>
  <si>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</si>
  <si>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</si>
  <si>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</si>
  <si>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</si>
  <si>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</si>
  <si>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</si>
  <si>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</si>
  <si>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</si>
  <si>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</si>
  <si>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</si>
  <si>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</si>
  <si>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</si>
  <si>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</si>
  <si>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</si>
  <si>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</si>
  <si>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</si>
  <si>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</si>
  <si>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</si>
  <si>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</si>
  <si>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</si>
  <si>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</si>
  <si>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</si>
  <si>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</si>
  <si>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</si>
  <si>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</si>
  <si>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</si>
  <si>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</si>
  <si>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</si>
  <si>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</si>
  <si>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</si>
  <si>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</si>
  <si>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</si>
  <si>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</si>
  <si>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</si>
  <si>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</si>
  <si>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</si>
  <si>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</si>
  <si>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</si>
  <si>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</si>
  <si>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</si>
  <si>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</si>
  <si>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</si>
  <si>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</si>
  <si>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</si>
  <si>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</si>
  <si>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</si>
  <si>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</si>
  <si>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</si>
  <si>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</si>
  <si>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</si>
  <si>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</si>
  <si>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</si>
  <si>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</si>
  <si>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</si>
  <si>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</si>
  <si>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</si>
  <si>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</si>
  <si>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</si>
  <si>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</si>
  <si>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</si>
  <si>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</si>
  <si>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</si>
  <si>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</si>
  <si>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</si>
  <si>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</si>
  <si>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</si>
  <si>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</si>
  <si>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</si>
  <si>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</si>
  <si>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</si>
  <si>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</si>
  <si>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</si>
  <si>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</si>
  <si>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</si>
  <si>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</si>
  <si>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</si>
  <si>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</si>
  <si>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</si>
  <si>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</si>
  <si>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</si>
  <si>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</si>
  <si>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</si>
  <si>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</si>
  <si>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</si>
  <si>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</si>
  <si>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</si>
  <si>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</si>
  <si>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</si>
  <si>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</si>
  <si>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</si>
  <si>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</si>
  <si>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</si>
  <si>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</si>
  <si>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</si>
  <si>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</si>
  <si>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</si>
  <si>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</si>
  <si>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</si>
  <si>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</si>
  <si>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</si>
  <si>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</si>
  <si>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</si>
  <si>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</si>
  <si>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</si>
  <si>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</si>
  <si>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</si>
  <si>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</si>
  <si>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</si>
  <si>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</si>
  <si>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</si>
  <si>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</si>
  <si>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</si>
  <si>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</si>
  <si>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</si>
  <si>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</si>
  <si>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</si>
  <si>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</si>
  <si>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</si>
  <si>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</si>
  <si>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</si>
  <si>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</si>
  <si>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</si>
  <si>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</si>
  <si>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</si>
  <si>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</si>
  <si>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</si>
  <si>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</si>
  <si>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</si>
  <si>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</si>
  <si>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</si>
  <si>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</si>
  <si>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</si>
  <si>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</si>
  <si>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</si>
  <si>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</si>
  <si>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</si>
  <si>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</si>
  <si>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</si>
  <si>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</si>
  <si>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</si>
  <si>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</si>
  <si>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</si>
  <si>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</si>
  <si>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</si>
  <si>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</si>
  <si>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</si>
  <si>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</si>
  <si>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</si>
  <si>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</si>
  <si>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</si>
  <si>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</si>
  <si>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</si>
  <si>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</si>
  <si>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</si>
  <si>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</si>
  <si>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</si>
  <si>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</si>
  <si>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</si>
  <si>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</si>
  <si>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</si>
  <si>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</si>
  <si>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</si>
  <si>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</si>
  <si>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</si>
  <si>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</si>
  <si>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</si>
  <si>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</si>
  <si>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</si>
  <si>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</si>
  <si>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</si>
  <si>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</si>
  <si>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</si>
  <si>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</si>
  <si>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</si>
  <si>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</si>
  <si>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</si>
  <si>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</si>
  <si>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</si>
  <si>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</si>
  <si>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</si>
  <si>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</si>
  <si>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</si>
  <si>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</si>
  <si>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</si>
  <si>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</si>
  <si>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</si>
  <si>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</si>
  <si>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</si>
  <si>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</si>
  <si>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</si>
  <si>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</si>
  <si>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</si>
  <si>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</si>
  <si>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</si>
  <si>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</si>
  <si>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</si>
  <si>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</si>
  <si>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</si>
  <si>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</si>
  <si>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</si>
  <si>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</si>
  <si>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</si>
  <si>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</si>
  <si>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</si>
  <si>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</si>
  <si>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</si>
  <si>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</si>
  <si>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</si>
  <si>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</si>
  <si>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</si>
  <si>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</si>
  <si>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</si>
  <si>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</si>
  <si>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</si>
  <si>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</si>
  <si>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</si>
  <si>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</si>
  <si>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</si>
  <si>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</si>
  <si>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</si>
  <si>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</si>
  <si>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</si>
  <si>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</si>
  <si>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</si>
  <si>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</si>
  <si>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</si>
  <si>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</si>
  <si>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</si>
  <si>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</si>
  <si>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</si>
  <si>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</si>
  <si>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</si>
  <si>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</si>
  <si>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</si>
  <si>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</si>
  <si>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</si>
  <si>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</si>
  <si>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</si>
  <si>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</si>
  <si>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</si>
  <si>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</si>
  <si>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</si>
  <si>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</si>
  <si>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</si>
  <si>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</si>
  <si>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</si>
  <si>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</si>
  <si>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</si>
  <si>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</si>
  <si>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</si>
  <si>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</si>
  <si>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</si>
  <si>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</si>
  <si>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</si>
  <si>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</si>
  <si>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</si>
  <si>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</si>
  <si>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</si>
  <si>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</si>
  <si>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</si>
  <si>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</si>
  <si>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</si>
  <si>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</si>
  <si>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</si>
  <si>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</si>
  <si>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</si>
  <si>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</si>
  <si>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</si>
  <si>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</si>
  <si>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</si>
  <si>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</si>
  <si>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</si>
  <si>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</si>
  <si>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</si>
  <si>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</si>
  <si>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</si>
  <si>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</si>
  <si>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</si>
  <si>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</si>
  <si>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</si>
  <si>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</si>
  <si>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</si>
  <si>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</si>
  <si>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</si>
  <si>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</si>
  <si>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</si>
  <si>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</si>
  <si>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</si>
  <si>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</si>
  <si>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</si>
  <si>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</si>
  <si>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</si>
  <si>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</si>
  <si>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</si>
  <si>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</si>
  <si>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</si>
  <si>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</si>
  <si>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</si>
  <si>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</si>
  <si>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</si>
  <si>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</si>
  <si>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</si>
  <si>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</si>
  <si>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</si>
  <si>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</si>
  <si>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</si>
  <si>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</si>
  <si>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</si>
  <si>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</si>
  <si>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</si>
  <si>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</si>
  <si>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</si>
  <si>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</si>
  <si>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</si>
  <si>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</si>
  <si>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</si>
  <si>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</si>
  <si>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</si>
  <si>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</si>
  <si>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</si>
  <si>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</si>
  <si>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</si>
  <si>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</si>
  <si>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</si>
  <si>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</si>
  <si>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</si>
  <si>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</si>
  <si>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</si>
  <si>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</si>
  <si>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</si>
  <si>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</si>
  <si>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</si>
  <si>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</si>
  <si>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</si>
  <si>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</si>
  <si>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</si>
  <si>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</si>
  <si>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</si>
  <si>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</si>
  <si>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</si>
  <si>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</si>
  <si>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</si>
  <si>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</si>
  <si>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</si>
  <si>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</si>
  <si>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</si>
  <si>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</si>
  <si>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</si>
  <si>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</si>
  <si>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</si>
  <si>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</si>
  <si>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</si>
  <si>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</si>
  <si>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</si>
  <si>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</si>
  <si>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</si>
  <si>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</si>
  <si>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</si>
  <si>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</si>
  <si>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</si>
  <si>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</si>
  <si>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</si>
  <si>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</si>
  <si>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</si>
  <si>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</si>
  <si>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</si>
  <si>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</si>
  <si>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</si>
  <si>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</si>
  <si>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</si>
  <si>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</si>
  <si>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</si>
  <si>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</si>
  <si>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</si>
  <si>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</si>
  <si>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</si>
  <si>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</si>
  <si>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</si>
  <si>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</si>
  <si>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</si>
  <si>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</si>
  <si>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</si>
  <si>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</si>
  <si>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</si>
  <si>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</si>
  <si>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</si>
  <si>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</si>
  <si>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</si>
  <si>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</si>
  <si>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</si>
  <si>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</si>
  <si>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</si>
  <si>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</si>
  <si>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</si>
  <si>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</si>
  <si>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</si>
  <si>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</si>
  <si>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</si>
  <si>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</si>
  <si>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</si>
  <si>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</si>
  <si>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</si>
  <si>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</si>
  <si>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</si>
  <si>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</si>
  <si>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</si>
  <si>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</si>
  <si>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</si>
  <si>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</si>
  <si>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</si>
  <si>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</si>
  <si>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</si>
  <si>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</si>
  <si>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</si>
  <si>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</si>
  <si>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</si>
  <si>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</si>
  <si>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</si>
  <si>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</si>
  <si>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</si>
  <si>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</si>
  <si>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</si>
  <si>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</si>
  <si>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</si>
  <si>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</si>
  <si>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</si>
  <si>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</si>
  <si>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</si>
  <si>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</si>
  <si>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</si>
  <si>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</si>
  <si>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</si>
  <si>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</si>
  <si>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</si>
  <si>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</si>
  <si>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</si>
  <si>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</si>
  <si>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</si>
  <si>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</si>
  <si>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</si>
  <si>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</si>
  <si>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</si>
  <si>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</si>
  <si>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</si>
  <si>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</si>
  <si>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</si>
  <si>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</si>
  <si>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</si>
  <si>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</si>
  <si>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</si>
  <si>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</si>
  <si>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</si>
  <si>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</si>
  <si>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</si>
  <si>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</si>
  <si>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</si>
  <si>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</si>
  <si>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</si>
  <si>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</si>
  <si>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</si>
  <si>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</si>
  <si>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</si>
  <si>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</si>
  <si>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</si>
  <si>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</si>
  <si>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</si>
  <si>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</si>
  <si>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</si>
  <si>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</si>
  <si>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</si>
  <si>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</si>
  <si>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</si>
  <si>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</si>
  <si>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</si>
  <si>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</si>
  <si>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</si>
  <si>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</si>
  <si>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</si>
  <si>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</si>
  <si>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</si>
  <si>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</si>
  <si>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</si>
  <si>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</si>
  <si>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</si>
  <si>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</si>
  <si>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</si>
  <si>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</si>
  <si>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</si>
  <si>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</si>
  <si>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</si>
  <si>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</si>
  <si>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</si>
  <si>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</si>
  <si>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</si>
  <si>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</si>
  <si>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</si>
  <si>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</si>
  <si>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</si>
  <si>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</si>
  <si>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</si>
  <si>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</si>
  <si>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</si>
  <si>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</si>
  <si>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</si>
  <si>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</si>
  <si>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</si>
  <si>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</si>
  <si>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</si>
  <si>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</si>
  <si>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</si>
  <si>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</si>
  <si>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</si>
  <si>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</si>
  <si>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</si>
  <si>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</si>
  <si>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</si>
  <si>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</si>
  <si>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</si>
  <si>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</si>
  <si>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</si>
  <si>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</si>
  <si>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</si>
  <si>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</si>
  <si>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</si>
  <si>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</si>
  <si>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</si>
  <si>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</si>
  <si>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</si>
  <si>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</si>
  <si>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</si>
  <si>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</si>
  <si>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</si>
  <si>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</si>
  <si>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</si>
  <si>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</si>
  <si>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</si>
  <si>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</si>
  <si>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</si>
  <si>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</si>
  <si>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</si>
  <si>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</si>
  <si>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</si>
  <si>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</si>
  <si>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</si>
  <si>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</si>
  <si>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</si>
  <si>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</si>
  <si>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</si>
  <si>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</si>
  <si>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</si>
  <si>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</si>
  <si>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</si>
  <si>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</si>
  <si>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</si>
  <si>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</si>
  <si>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</si>
  <si>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</si>
  <si>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</si>
  <si>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</si>
  <si>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</si>
  <si>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</si>
  <si>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</si>
  <si>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</si>
  <si>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</si>
  <si>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</si>
  <si>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</si>
  <si>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</si>
  <si>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</si>
  <si>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</si>
  <si>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</si>
  <si>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</si>
  <si>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</si>
  <si>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</si>
  <si>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</si>
  <si>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</si>
  <si>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</si>
  <si>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</si>
  <si>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</si>
  <si>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</si>
  <si>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</si>
  <si>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</si>
  <si>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</si>
  <si>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</si>
  <si>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</si>
  <si>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</si>
  <si>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</si>
  <si>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</si>
  <si>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</si>
  <si>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</si>
  <si>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</si>
  <si>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</si>
  <si>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</si>
  <si>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</si>
  <si>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</si>
  <si>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</si>
  <si>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</si>
  <si>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</si>
  <si>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</si>
  <si>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</si>
  <si>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</si>
  <si>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</si>
  <si>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</si>
  <si>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</si>
  <si>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</si>
  <si>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</si>
  <si>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</si>
  <si>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</si>
  <si>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</si>
  <si>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</si>
  <si>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</si>
  <si>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</si>
  <si>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</si>
  <si>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</si>
  <si>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</si>
  <si>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</si>
  <si>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</si>
  <si>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</si>
  <si>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</si>
  <si>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</si>
  <si>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</si>
  <si>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</si>
  <si>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</si>
  <si>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</si>
  <si>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</si>
  <si>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</si>
  <si>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</si>
  <si>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</si>
  <si>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</si>
  <si>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</si>
  <si>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</si>
  <si>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</si>
  <si>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</si>
  <si>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</si>
  <si>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</si>
  <si>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</si>
  <si>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</si>
  <si>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</si>
  <si>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</si>
  <si>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</si>
  <si>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</si>
  <si>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</si>
  <si>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</si>
  <si>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</si>
  <si>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</si>
  <si>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</si>
  <si>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</si>
  <si>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</si>
  <si>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</si>
  <si>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</si>
  <si>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</si>
  <si>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</si>
  <si>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</si>
  <si>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</si>
  <si>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</si>
  <si>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</si>
  <si>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</si>
  <si>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</si>
  <si>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</si>
  <si>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</si>
  <si>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</si>
  <si>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</si>
  <si>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</si>
  <si>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</si>
  <si>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</si>
  <si>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</si>
  <si>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</si>
  <si>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</si>
  <si>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</si>
  <si>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</si>
  <si>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</si>
  <si>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</si>
  <si>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</si>
  <si>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</si>
  <si>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</si>
  <si>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</si>
  <si>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</si>
  <si>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</si>
  <si>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</si>
  <si>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</si>
  <si>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</si>
  <si>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</si>
  <si>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</si>
  <si>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</si>
  <si>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</si>
  <si>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</si>
  <si>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</si>
  <si>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</si>
  <si>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</si>
  <si>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</si>
  <si>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</si>
  <si>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</si>
  <si>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</si>
  <si>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</si>
  <si>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</si>
  <si>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</si>
  <si>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</si>
  <si>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</si>
  <si>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</si>
  <si>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</si>
  <si>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</si>
  <si>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</si>
  <si>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</si>
  <si>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</si>
  <si>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</si>
  <si>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</si>
  <si>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</si>
  <si>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</si>
  <si>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</si>
  <si>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</si>
  <si>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</si>
  <si>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</si>
  <si>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</si>
  <si>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</si>
  <si>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</si>
  <si>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</si>
  <si>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</si>
  <si>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</si>
  <si>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</si>
  <si>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</si>
  <si>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</si>
  <si>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</si>
  <si>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</si>
  <si>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</si>
  <si>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</si>
  <si>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</si>
  <si>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</si>
  <si>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</si>
  <si>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</si>
  <si>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</si>
  <si>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</si>
  <si>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</si>
  <si>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</si>
  <si>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</si>
  <si>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</si>
  <si>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</si>
  <si>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</si>
  <si>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</si>
  <si>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</si>
  <si>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</si>
  <si>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</si>
  <si>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</si>
  <si>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</si>
  <si>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</si>
  <si>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</si>
  <si>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</si>
  <si>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</si>
  <si>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</si>
  <si>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</si>
  <si>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</si>
  <si>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</si>
  <si>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</si>
  <si>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</si>
  <si>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</si>
  <si>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</si>
  <si>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</si>
  <si>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</si>
  <si>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</si>
  <si>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</si>
  <si>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</si>
  <si>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</si>
  <si>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</si>
  <si>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</si>
  <si>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</si>
  <si>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</si>
  <si>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</si>
  <si>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</si>
  <si>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</si>
  <si>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</si>
  <si>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</si>
  <si>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</si>
  <si>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</si>
  <si>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</si>
  <si>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</si>
  <si>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</si>
  <si>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</si>
  <si>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</si>
  <si>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</si>
  <si>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</si>
  <si>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</si>
  <si>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</si>
  <si>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</si>
  <si>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</si>
  <si>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</si>
  <si>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</si>
  <si>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</si>
  <si>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</si>
  <si>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</si>
  <si>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</si>
  <si>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</si>
  <si>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</si>
  <si>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</si>
  <si>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</si>
  <si>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</si>
  <si>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</si>
  <si>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</si>
  <si>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</si>
  <si>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</si>
  <si>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</si>
  <si>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</si>
  <si>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</si>
  <si>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</si>
  <si>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</si>
  <si>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</si>
  <si>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</si>
  <si>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</si>
  <si>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</si>
  <si>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</si>
  <si>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</si>
  <si>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</si>
  <si>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</si>
  <si>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</si>
  <si>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</si>
  <si>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</si>
  <si>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</si>
  <si>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</si>
  <si>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</si>
  <si>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</si>
  <si>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</si>
  <si>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</si>
  <si>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</si>
  <si>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</si>
  <si>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</si>
  <si>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</si>
  <si>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</si>
  <si>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</si>
  <si>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</si>
  <si>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</si>
  <si>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</si>
  <si>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</si>
  <si>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</si>
  <si>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</si>
  <si>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</si>
  <si>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</si>
  <si>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</si>
  <si>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</si>
  <si>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</si>
  <si>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</si>
  <si>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</si>
  <si>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</si>
  <si>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</si>
  <si>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</si>
  <si>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</si>
  <si>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</si>
  <si>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</si>
  <si>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</si>
  <si>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</si>
  <si>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</si>
  <si>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</si>
  <si>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</si>
  <si>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</si>
  <si>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</si>
  <si>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</si>
  <si>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</si>
  <si>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</si>
  <si>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</si>
  <si>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</si>
  <si>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</si>
  <si>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</si>
  <si>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</si>
  <si>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</si>
  <si>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</si>
  <si>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</si>
  <si>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</si>
  <si>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</si>
  <si>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</si>
  <si>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</si>
  <si>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</si>
  <si>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</si>
  <si>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</si>
  <si>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</si>
  <si>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</si>
  <si>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</si>
  <si>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</si>
  <si>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</si>
  <si>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</si>
  <si>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</si>
  <si>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</si>
  <si>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</si>
  <si>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</si>
  <si>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</si>
  <si>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</si>
  <si>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</si>
  <si>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</si>
  <si>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</si>
  <si>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</si>
  <si>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</si>
  <si>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</si>
  <si>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</si>
  <si>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</si>
  <si>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</si>
  <si>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</si>
  <si>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</si>
  <si>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</si>
  <si>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</si>
  <si>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</si>
  <si>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</si>
  <si>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</si>
  <si>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</si>
  <si>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</si>
  <si>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</si>
  <si>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</si>
  <si>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</si>
  <si>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</si>
  <si>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</si>
  <si>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</si>
  <si>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</si>
  <si>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</si>
  <si>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</si>
  <si>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</si>
  <si>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</si>
  <si>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</si>
  <si>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</si>
  <si>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</si>
  <si>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</si>
  <si>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</si>
  <si>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</si>
  <si>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</si>
  <si>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</si>
  <si>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</si>
  <si>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</si>
  <si>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</si>
  <si>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</si>
  <si>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</si>
  <si>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</si>
  <si>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</si>
  <si>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</si>
  <si>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</si>
  <si>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</si>
  <si>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</si>
  <si>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</si>
  <si>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</si>
  <si>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</si>
  <si>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</si>
  <si>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</si>
  <si>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</si>
  <si>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</si>
  <si>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</si>
  <si>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</si>
  <si>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</si>
  <si>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</si>
  <si>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</si>
  <si>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</si>
  <si>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</si>
  <si>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</si>
  <si>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</si>
  <si>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</si>
  <si>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</si>
  <si>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</si>
  <si>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</si>
  <si>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</si>
  <si>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</si>
  <si>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</si>
  <si>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</si>
  <si>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</si>
  <si>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</si>
  <si>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</si>
  <si>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</si>
  <si>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</si>
  <si>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</si>
  <si>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</si>
  <si>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</si>
  <si>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</si>
  <si>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</si>
  <si>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</si>
  <si>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</si>
  <si>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</si>
  <si>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</si>
  <si>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</si>
  <si>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</si>
  <si>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</si>
  <si>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</si>
  <si>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</si>
  <si>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</si>
  <si>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</si>
  <si>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</si>
  <si>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</si>
  <si>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</si>
  <si>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</si>
  <si>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</si>
  <si>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</si>
  <si>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</si>
  <si>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</si>
  <si>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</si>
  <si>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</si>
  <si>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</si>
  <si>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</si>
  <si>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</si>
  <si>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</si>
  <si>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</si>
  <si>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</si>
  <si>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</si>
  <si>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</si>
  <si>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</si>
  <si>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</si>
  <si>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</si>
  <si>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</si>
  <si>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</si>
  <si>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</si>
  <si>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</si>
  <si>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</si>
  <si>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</si>
  <si>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</si>
  <si>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</si>
  <si>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</si>
  <si>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</si>
  <si>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</si>
  <si>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</si>
  <si>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</si>
  <si>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</si>
  <si>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</si>
  <si>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</si>
  <si>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</si>
  <si>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</si>
  <si>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</si>
  <si>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</si>
  <si>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</si>
  <si>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</si>
  <si>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</si>
  <si>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</si>
  <si>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</si>
  <si>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</si>
  <si>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</si>
  <si>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</si>
  <si>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</si>
  <si>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</si>
  <si>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</si>
  <si>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</si>
  <si>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</si>
  <si>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</si>
  <si>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</si>
  <si>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</si>
  <si>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</si>
  <si>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</si>
  <si>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</si>
  <si>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</si>
  <si>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</si>
  <si>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</si>
  <si>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</si>
  <si>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</si>
  <si>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</si>
  <si>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</si>
  <si>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</si>
  <si>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</si>
  <si>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</si>
  <si>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</si>
  <si>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</si>
  <si>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</si>
  <si>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</si>
  <si>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</si>
  <si>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</si>
  <si>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</si>
  <si>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</si>
  <si>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</si>
  <si>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</si>
  <si>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</si>
  <si>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</si>
  <si>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</si>
  <si>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</si>
  <si>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</si>
  <si>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</si>
  <si>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</si>
  <si>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</si>
  <si>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</si>
  <si>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</si>
  <si>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</si>
  <si>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</si>
  <si>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</si>
  <si>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</si>
  <si>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</si>
  <si>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</si>
  <si>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</si>
  <si>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</si>
  <si>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</si>
  <si>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</si>
  <si>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</si>
  <si>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</si>
  <si>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</si>
  <si>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</si>
  <si>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</si>
  <si>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</si>
  <si>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</si>
  <si>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</si>
  <si>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</si>
  <si>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</si>
  <si>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</si>
  <si>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</si>
  <si>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</si>
  <si>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</si>
  <si>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</si>
  <si>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</si>
  <si>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</si>
  <si>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</si>
  <si>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</si>
  <si>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</si>
  <si>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</si>
  <si>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</si>
  <si>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</si>
  <si>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</si>
  <si>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</si>
  <si>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</si>
  <si>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</si>
  <si>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</si>
  <si>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</si>
  <si>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</si>
  <si>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</si>
  <si>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</si>
  <si>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</si>
  <si>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</si>
  <si>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</si>
  <si>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</si>
  <si>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</si>
  <si>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</si>
  <si>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</si>
  <si>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</si>
  <si>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</si>
  <si>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</si>
  <si>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</si>
  <si>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</si>
  <si>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</si>
  <si>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</si>
  <si>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</si>
  <si>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</si>
  <si>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</si>
  <si>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</si>
  <si>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</si>
  <si>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</si>
  <si>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</si>
  <si>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</si>
  <si>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</si>
  <si>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</si>
  <si>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</si>
  <si>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</si>
  <si>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</si>
  <si>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</si>
  <si>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</si>
  <si>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</si>
  <si>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</si>
  <si>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</si>
  <si>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</si>
  <si>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</si>
  <si>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</si>
  <si>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</si>
  <si>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</si>
  <si>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</si>
  <si>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</si>
  <si>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</si>
  <si>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</si>
  <si>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</si>
  <si>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</si>
  <si>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</si>
  <si>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</si>
  <si>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</si>
  <si>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</si>
  <si>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</si>
  <si>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</si>
  <si>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</si>
  <si>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</si>
  <si>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</si>
  <si>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</si>
  <si>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</si>
  <si>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</si>
  <si>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</si>
  <si>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</si>
  <si>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</si>
  <si>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</si>
  <si>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</si>
  <si>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</si>
  <si>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</si>
  <si>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</si>
  <si>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</si>
  <si>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</si>
  <si>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</si>
  <si>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</si>
  <si>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</si>
  <si>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</si>
  <si>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</si>
  <si>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</si>
  <si>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</si>
  <si>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</si>
  <si>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</si>
  <si>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</si>
  <si>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</si>
  <si>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</si>
  <si>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</si>
  <si>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</si>
  <si>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</si>
  <si>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</si>
  <si>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</si>
  <si>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</si>
  <si>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</si>
  <si>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</si>
  <si>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</si>
  <si>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</si>
  <si>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</si>
  <si>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</si>
  <si>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</si>
  <si>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</si>
  <si>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</si>
  <si>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</si>
  <si>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</si>
  <si>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</si>
  <si>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</si>
  <si>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</si>
  <si>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</si>
  <si>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</si>
  <si>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</si>
  <si>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</si>
  <si>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</si>
  <si>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</si>
  <si>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</si>
  <si>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</si>
  <si>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</si>
  <si>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</si>
  <si>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</si>
  <si>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</si>
  <si>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</si>
  <si>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</si>
  <si>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</si>
  <si>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</si>
  <si>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</si>
  <si>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</si>
  <si>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</si>
  <si>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</si>
  <si>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</si>
  <si>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</si>
  <si>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</si>
  <si>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</si>
  <si>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</si>
  <si>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</si>
  <si>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</si>
  <si>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</si>
  <si>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</si>
  <si>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</si>
  <si>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</si>
  <si>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</si>
  <si>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</si>
  <si>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</si>
  <si>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</si>
  <si>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</si>
  <si>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</si>
  <si>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</si>
  <si>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</si>
  <si>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</si>
  <si>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</si>
  <si>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</si>
  <si>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</si>
  <si>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</si>
  <si>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</si>
  <si>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</si>
  <si>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</si>
  <si>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</si>
  <si>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</si>
  <si>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</si>
  <si>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</si>
  <si>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</si>
  <si>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</si>
  <si>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</si>
  <si>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</si>
  <si>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</si>
  <si>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</si>
  <si>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</si>
  <si>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</si>
  <si>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</si>
  <si>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</si>
  <si>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</si>
  <si>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</si>
  <si>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</si>
  <si>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</si>
  <si>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</si>
  <si>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</si>
  <si>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</si>
  <si>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</si>
  <si>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</si>
  <si>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</si>
  <si>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</si>
  <si>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</si>
  <si>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</si>
  <si>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</si>
  <si>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</si>
  <si>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</si>
  <si>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</si>
  <si>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</si>
  <si>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</si>
  <si>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</si>
  <si>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</si>
  <si>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</si>
  <si>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</si>
  <si>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</si>
  <si>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</si>
  <si>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</si>
  <si>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</si>
  <si>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</si>
  <si>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</si>
  <si>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</si>
  <si>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</si>
  <si>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</si>
  <si>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</si>
  <si>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</si>
  <si>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</si>
  <si>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</si>
  <si>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</si>
  <si>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</si>
  <si>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</si>
  <si>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</si>
  <si>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</si>
  <si>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</si>
  <si>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</si>
  <si>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</si>
  <si>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</si>
  <si>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</si>
  <si>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</si>
  <si>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</si>
  <si>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</si>
  <si>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</si>
  <si>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</si>
  <si>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</si>
  <si>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</si>
  <si>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</si>
  <si>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</si>
  <si>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</si>
  <si>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</si>
  <si>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</si>
  <si>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</si>
  <si>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</si>
  <si>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</si>
  <si>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</si>
  <si>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</si>
  <si>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</si>
  <si>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</si>
  <si>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</si>
  <si>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</si>
  <si>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</si>
  <si>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</si>
  <si>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</si>
  <si>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</si>
  <si>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</si>
  <si>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</si>
  <si>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</si>
  <si>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</si>
  <si>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</si>
  <si>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</si>
  <si>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</si>
  <si>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</si>
  <si>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</si>
  <si>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</si>
  <si>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</si>
  <si>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</si>
  <si>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</si>
  <si>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</si>
  <si>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</si>
  <si>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</si>
  <si>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</si>
  <si>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</si>
  <si>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</si>
  <si>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</si>
  <si>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</si>
  <si>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</si>
  <si>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</si>
  <si>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</si>
  <si>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</si>
  <si>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</si>
  <si>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</si>
  <si>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</si>
  <si>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</si>
  <si>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</si>
  <si>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</si>
  <si>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</si>
  <si>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</si>
  <si>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</si>
  <si>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</si>
  <si>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</si>
  <si>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</si>
  <si>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</si>
  <si>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</si>
  <si>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</si>
  <si>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</si>
  <si>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</si>
  <si>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</si>
  <si>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</si>
  <si>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</si>
  <si>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</si>
  <si>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</si>
  <si>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</si>
  <si>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</si>
  <si>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</si>
  <si>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</si>
  <si>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</si>
  <si>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</si>
  <si>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</si>
  <si>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</si>
  <si>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</si>
  <si>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</si>
  <si>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</si>
  <si>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</si>
  <si>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</si>
  <si>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</si>
  <si>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</si>
  <si>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</si>
  <si>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</si>
  <si>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</si>
  <si>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</si>
  <si>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</si>
  <si>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</si>
  <si>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</si>
  <si>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</si>
  <si>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</si>
  <si>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</si>
  <si>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</si>
  <si>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</si>
  <si>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</si>
  <si>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</si>
  <si>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</si>
  <si>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</si>
  <si>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</si>
  <si>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</si>
  <si>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</si>
  <si>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</si>
  <si>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</si>
  <si>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</si>
  <si>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</si>
  <si>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</si>
  <si>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</si>
  <si>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</si>
  <si>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</si>
  <si>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</si>
  <si>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</si>
  <si>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</si>
  <si>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</si>
  <si>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</si>
  <si>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</si>
  <si>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</si>
  <si>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</si>
  <si>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</si>
  <si>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</si>
  <si>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</si>
  <si>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</si>
  <si>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</si>
  <si>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</si>
  <si>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</si>
  <si>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</si>
  <si>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</si>
  <si>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</si>
  <si>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</si>
  <si>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</si>
  <si>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</si>
  <si>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</si>
  <si>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</si>
  <si>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</si>
  <si>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</si>
  <si>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</si>
  <si>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</si>
  <si>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</si>
  <si>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</si>
  <si>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</si>
  <si>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</si>
  <si>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</si>
  <si>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</si>
  <si>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</si>
  <si>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</si>
  <si>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</si>
  <si>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</si>
  <si>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</si>
  <si>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</si>
  <si>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</si>
  <si>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</si>
  <si>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</si>
  <si>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</si>
  <si>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</si>
  <si>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</si>
  <si>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</si>
  <si>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</si>
  <si>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</si>
  <si>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</si>
  <si>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</si>
  <si>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</si>
  <si>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</si>
  <si>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</si>
  <si>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</si>
  <si>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</si>
  <si>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</si>
  <si>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</si>
  <si>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</si>
  <si>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</si>
  <si>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</si>
  <si>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</si>
  <si>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</si>
  <si>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</si>
  <si>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</si>
  <si>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</si>
  <si>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</si>
  <si>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</si>
  <si>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</si>
  <si>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</si>
  <si>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</si>
  <si>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</si>
  <si>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</si>
  <si>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</si>
  <si>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</si>
  <si>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</si>
  <si>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</si>
  <si>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</si>
  <si>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</si>
  <si>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</si>
  <si>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</si>
  <si>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</si>
  <si>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</si>
  <si>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</si>
  <si>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</si>
  <si>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</si>
  <si>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</si>
  <si>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</si>
  <si>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</si>
  <si>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</si>
  <si>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</si>
  <si>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</si>
  <si>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</si>
  <si>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</si>
  <si>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</si>
  <si>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</si>
  <si>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</si>
  <si>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</si>
  <si>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</si>
  <si>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</si>
  <si>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</si>
  <si>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</si>
  <si>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</si>
  <si>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</si>
  <si>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</si>
  <si>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</si>
  <si>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</si>
  <si>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</si>
  <si>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</si>
  <si>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</si>
  <si>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</si>
  <si>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</si>
  <si>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</si>
  <si>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</si>
  <si>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</si>
  <si>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</si>
  <si>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</si>
  <si>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</si>
  <si>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</si>
  <si>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</si>
  <si>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</si>
  <si>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</si>
  <si>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</si>
  <si>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</si>
  <si>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</si>
  <si>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</si>
  <si>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</si>
  <si>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</si>
  <si>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</si>
  <si>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</si>
  <si>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</si>
  <si>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</si>
  <si>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</si>
  <si>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</si>
  <si>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</si>
  <si>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</si>
  <si>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</si>
  <si>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</si>
  <si>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</si>
  <si>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</si>
  <si>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</si>
  <si>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</si>
  <si>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</si>
  <si>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</si>
  <si>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</si>
  <si>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</si>
  <si>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</si>
  <si>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</si>
  <si>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</si>
  <si>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</si>
  <si>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</si>
  <si>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</si>
  <si>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</si>
  <si>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</si>
  <si>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</si>
  <si>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</si>
  <si>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</si>
  <si>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</si>
  <si>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</si>
  <si>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</si>
  <si>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</si>
  <si>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</si>
  <si>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</si>
  <si>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</si>
  <si>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</si>
  <si>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</si>
  <si>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</si>
  <si>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</si>
  <si>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</si>
  <si>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</si>
  <si>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</si>
  <si>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</si>
  <si>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</si>
  <si>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</si>
  <si>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</si>
  <si>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</si>
  <si>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</si>
  <si>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</si>
  <si>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</si>
  <si>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</si>
  <si>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</si>
  <si>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</si>
  <si>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</si>
  <si>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</si>
  <si>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</si>
  <si>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</si>
  <si>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</si>
  <si>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</si>
  <si>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</si>
  <si>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</si>
  <si>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</si>
  <si>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</si>
  <si>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</si>
  <si>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</si>
  <si>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</si>
  <si>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</si>
  <si>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</si>
  <si>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</si>
  <si>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</si>
  <si>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</si>
  <si>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</si>
  <si>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</si>
  <si>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</si>
  <si>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</si>
  <si>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</si>
  <si>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</si>
  <si>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</si>
  <si>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</si>
  <si>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</si>
  <si>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</si>
  <si>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</si>
  <si>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</si>
  <si>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</si>
  <si>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</si>
  <si>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</si>
  <si>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</si>
  <si>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</si>
  <si>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</si>
  <si>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</si>
  <si>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</si>
  <si>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</si>
  <si>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</si>
  <si>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</si>
  <si>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</si>
  <si>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</si>
  <si>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</si>
  <si>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</si>
  <si>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</si>
  <si>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</si>
  <si>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</si>
  <si>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</si>
  <si>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</si>
  <si>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</si>
  <si>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</si>
  <si>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</si>
  <si>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</si>
  <si>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</si>
  <si>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</si>
  <si>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</si>
  <si>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</si>
  <si>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</si>
  <si>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</si>
  <si>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</si>
  <si>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</si>
  <si>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</si>
  <si>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</si>
  <si>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</si>
  <si>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</si>
  <si>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</si>
  <si>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</si>
  <si>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</si>
  <si>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</si>
  <si>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</si>
  <si>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</si>
  <si>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</si>
  <si>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</si>
  <si>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</si>
  <si>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</si>
  <si>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</si>
  <si>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</si>
  <si>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</si>
  <si>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</si>
  <si>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</si>
  <si>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</si>
  <si>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</si>
  <si>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</si>
  <si>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</si>
  <si>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</si>
  <si>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</si>
  <si>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</si>
  <si>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</si>
  <si>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</si>
  <si>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</si>
  <si>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</si>
  <si>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</si>
  <si>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</si>
  <si>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</si>
  <si>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</si>
  <si>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</si>
  <si>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</si>
  <si>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</si>
  <si>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</si>
  <si>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</si>
  <si>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</si>
  <si>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</si>
  <si>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</si>
  <si>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</si>
  <si>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</si>
  <si>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</si>
  <si>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</si>
  <si>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</si>
  <si>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</si>
  <si>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</si>
  <si>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</si>
  <si>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</si>
  <si>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</si>
  <si>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</si>
  <si>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</si>
  <si>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</si>
  <si>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</si>
  <si>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</si>
  <si>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</si>
  <si>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</si>
  <si>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</si>
  <si>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</si>
  <si>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</si>
  <si>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</si>
  <si>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</si>
  <si>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</si>
  <si>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</si>
  <si>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</si>
  <si>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</si>
  <si>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</si>
  <si>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</si>
  <si>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</si>
  <si>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</si>
  <si>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</si>
  <si>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</si>
  <si>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</si>
  <si>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</si>
  <si>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</si>
  <si>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</si>
  <si>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</si>
  <si>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</si>
  <si>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</si>
  <si>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</si>
  <si>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</si>
  <si>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</si>
  <si>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</si>
  <si>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</si>
  <si>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</si>
  <si>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</si>
  <si>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</si>
  <si>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</si>
  <si>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</si>
  <si>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</si>
  <si>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</si>
  <si>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</si>
  <si>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</si>
  <si>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</si>
  <si>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</si>
  <si>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</si>
  <si>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</si>
  <si>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</si>
  <si>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</si>
  <si>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</si>
  <si>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</si>
  <si>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</si>
  <si>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</si>
  <si>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</si>
  <si>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</si>
  <si>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</si>
  <si>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</si>
  <si>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</si>
  <si>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</si>
  <si>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</si>
  <si>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</si>
  <si>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</si>
  <si>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</si>
  <si>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</si>
  <si>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</si>
  <si>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</si>
  <si>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</si>
  <si>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</si>
  <si>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</si>
  <si>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</si>
  <si>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</si>
  <si>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</si>
  <si>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</si>
  <si>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</si>
  <si>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</si>
  <si>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</si>
  <si>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</si>
  <si>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</si>
  <si>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</si>
  <si>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</si>
  <si>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</si>
  <si>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</si>
  <si>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</si>
  <si>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</si>
  <si>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</si>
  <si>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</si>
  <si>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</si>
  <si>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</si>
  <si>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</si>
  <si>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</si>
  <si>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</si>
  <si>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</si>
  <si>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</si>
  <si>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</si>
  <si>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</si>
  <si>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</si>
  <si>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</si>
  <si>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</si>
  <si>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</si>
  <si>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</si>
  <si>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</si>
  <si>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</si>
  <si>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</si>
  <si>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</si>
  <si>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</si>
  <si>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</si>
  <si>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</si>
  <si>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</si>
  <si>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</si>
  <si>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</si>
  <si>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</si>
  <si>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</si>
  <si>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</si>
  <si>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</si>
  <si>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</si>
  <si>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</si>
  <si>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</si>
  <si>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</si>
  <si>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</si>
  <si>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</si>
  <si>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</si>
  <si>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</si>
  <si>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</si>
  <si>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</si>
  <si>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</si>
  <si>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</si>
  <si>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</si>
  <si>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</si>
  <si>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</si>
  <si>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</si>
  <si>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</si>
  <si>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</si>
  <si>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</si>
  <si>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</si>
  <si>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</si>
  <si>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</si>
  <si>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</si>
  <si>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</si>
  <si>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</si>
  <si>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</si>
  <si>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</si>
  <si>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</si>
  <si>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</si>
  <si>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</si>
  <si>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</si>
  <si>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</si>
  <si>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</si>
  <si>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</si>
  <si>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</si>
  <si>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</si>
  <si>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</si>
  <si>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</si>
  <si>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</si>
  <si>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</si>
  <si>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</si>
  <si>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</si>
  <si>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</si>
  <si>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</si>
  <si>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</si>
  <si>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</si>
  <si>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</si>
  <si>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</si>
  <si>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</si>
  <si>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</si>
  <si>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</si>
  <si>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</si>
  <si>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</si>
  <si>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</si>
  <si>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</si>
  <si>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</si>
  <si>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</si>
  <si>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</si>
  <si>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</si>
  <si>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</si>
  <si>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</si>
  <si>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</si>
  <si>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</si>
  <si>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</si>
  <si>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</si>
  <si>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</si>
  <si>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</si>
  <si>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</si>
  <si>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</si>
  <si>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</si>
  <si>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</si>
  <si>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</si>
  <si>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</si>
  <si>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</si>
  <si>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</si>
  <si>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</si>
  <si>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</si>
  <si>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</si>
  <si>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</si>
  <si>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</si>
  <si>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</si>
  <si>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</si>
  <si>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</si>
  <si>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</si>
  <si>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</si>
  <si>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</si>
  <si>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</si>
  <si>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</si>
  <si>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</si>
  <si>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</si>
  <si>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</si>
  <si>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</si>
  <si>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</si>
  <si>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</si>
  <si>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</si>
  <si>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</si>
  <si>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</si>
  <si>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</si>
  <si>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</si>
  <si>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</si>
  <si>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</si>
  <si>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</si>
  <si>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</si>
  <si>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</si>
  <si>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</si>
  <si>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</si>
  <si>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</si>
  <si>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</si>
  <si>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</si>
  <si>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</si>
  <si>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</si>
  <si>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</si>
  <si>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</si>
  <si>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</si>
  <si>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</si>
  <si>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</si>
  <si>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</si>
  <si>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</si>
  <si>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</si>
  <si>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</si>
  <si>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</si>
  <si>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</si>
  <si>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</si>
  <si>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</si>
  <si>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</si>
  <si>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</si>
  <si>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</si>
  <si>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</si>
  <si>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</si>
  <si>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</si>
  <si>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</si>
  <si>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</si>
  <si>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</si>
  <si>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</si>
  <si>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</si>
  <si>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</si>
  <si>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</si>
  <si>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</si>
  <si>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</si>
  <si>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</si>
  <si>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</si>
  <si>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</si>
  <si>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</si>
  <si>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</si>
  <si>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</si>
  <si>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</si>
  <si>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</si>
  <si>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</si>
  <si>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</si>
  <si>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</si>
  <si>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</si>
  <si>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</si>
  <si>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</si>
  <si>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</si>
  <si>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</si>
  <si>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</si>
  <si>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</si>
  <si>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</si>
  <si>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</si>
  <si>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</si>
  <si>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</si>
  <si>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</si>
  <si>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</si>
  <si>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</si>
  <si>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</si>
  <si>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</si>
  <si>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</si>
  <si>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</si>
  <si>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</si>
  <si>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</si>
  <si>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</si>
  <si>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</si>
  <si>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</si>
  <si>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</si>
  <si>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</si>
  <si>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</si>
  <si>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</si>
  <si>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</si>
  <si>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</si>
  <si>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</si>
  <si>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</si>
  <si>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</si>
  <si>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</si>
  <si>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</si>
  <si>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</si>
  <si>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</si>
  <si>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</si>
  <si>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</si>
  <si>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</si>
  <si>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</si>
  <si>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</si>
  <si>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</si>
  <si>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</si>
  <si>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</si>
  <si>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</si>
  <si>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</si>
  <si>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</si>
  <si>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</si>
  <si>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</si>
  <si>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</si>
  <si>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</si>
  <si>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</si>
  <si>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</si>
  <si>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</si>
  <si>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</si>
  <si>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</si>
  <si>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</si>
  <si>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</si>
  <si>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</si>
  <si>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</si>
  <si>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</si>
  <si>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</si>
  <si>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</si>
  <si>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</si>
  <si>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</si>
  <si>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</si>
  <si>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</si>
  <si>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</si>
  <si>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</si>
  <si>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</si>
  <si>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</si>
  <si>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</si>
  <si>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</si>
  <si>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</si>
  <si>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</si>
  <si>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</si>
  <si>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</si>
  <si>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</si>
  <si>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</si>
  <si>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</si>
  <si>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</si>
  <si>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</si>
  <si>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</si>
  <si>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</si>
  <si>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</si>
  <si>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</si>
  <si>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</si>
  <si>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</si>
  <si>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</si>
  <si>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</si>
  <si>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</si>
  <si>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</si>
  <si>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</si>
  <si>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</si>
  <si>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</si>
  <si>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</si>
  <si>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</si>
  <si>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</si>
  <si>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</si>
  <si>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</si>
  <si>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</si>
  <si>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</si>
  <si>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</si>
  <si>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</si>
  <si>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</si>
  <si>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</si>
  <si>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</si>
  <si>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</si>
  <si>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</si>
  <si>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</si>
  <si>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</si>
  <si>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</si>
  <si>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</si>
  <si>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</si>
  <si>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</si>
  <si>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</si>
  <si>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</si>
  <si>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</si>
  <si>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</si>
  <si>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</si>
  <si>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</si>
  <si>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</si>
  <si>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</si>
  <si>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</si>
  <si>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</si>
  <si>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</si>
  <si>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</si>
  <si>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</si>
  <si>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</si>
  <si>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</si>
  <si>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</si>
  <si>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</si>
  <si>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</si>
  <si>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</si>
  <si>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</si>
  <si>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</si>
  <si>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</si>
  <si>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</si>
  <si>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</si>
  <si>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</si>
  <si>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</si>
  <si>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</si>
  <si>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</si>
  <si>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</si>
  <si>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</si>
  <si>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</si>
  <si>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</si>
  <si>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</si>
  <si>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</si>
  <si>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</si>
  <si>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</si>
  <si>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</si>
  <si>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</si>
  <si>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</si>
  <si>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</si>
  <si>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</si>
  <si>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</si>
  <si>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</si>
  <si>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</si>
  <si>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</si>
  <si>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</si>
  <si>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</si>
  <si>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</si>
  <si>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</si>
  <si>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</si>
  <si>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</si>
  <si>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</si>
  <si>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</si>
  <si>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</si>
  <si>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</si>
  <si>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</si>
  <si>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</si>
  <si>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</si>
  <si>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</si>
  <si>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</si>
  <si>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</si>
  <si>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</si>
  <si>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</si>
  <si>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</si>
  <si>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</si>
  <si>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</si>
  <si>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</si>
  <si>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</si>
  <si>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</si>
  <si>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</si>
  <si>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</si>
  <si>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</si>
  <si>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</si>
  <si>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</si>
  <si>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</si>
  <si>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</si>
  <si>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</si>
  <si>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</si>
  <si>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</si>
  <si>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</si>
  <si>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</si>
  <si>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</si>
  <si>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</si>
  <si>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</si>
  <si>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</si>
  <si>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</si>
  <si>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</si>
  <si>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</si>
  <si>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</si>
  <si>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</si>
  <si>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</si>
  <si>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</si>
  <si>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</si>
  <si>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</si>
  <si>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</si>
  <si>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</si>
  <si>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</si>
  <si>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</si>
  <si>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</si>
  <si>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</si>
  <si>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</si>
  <si>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</si>
  <si>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</si>
  <si>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</si>
  <si>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</si>
  <si>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</si>
  <si>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</si>
  <si>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</si>
  <si>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</si>
  <si>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</si>
  <si>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</si>
  <si>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</si>
  <si>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</si>
  <si>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</si>
  <si>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</si>
  <si>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</si>
  <si>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</si>
  <si>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</si>
  <si>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</si>
  <si>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</si>
  <si>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</si>
  <si>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</si>
  <si>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</si>
  <si>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</si>
  <si>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</si>
  <si>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</si>
  <si>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</si>
  <si>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</si>
  <si>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</si>
  <si>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</si>
  <si>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</si>
  <si>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</si>
  <si>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</si>
  <si>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</si>
  <si>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</si>
  <si>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</si>
  <si>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</si>
  <si>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</si>
  <si>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</si>
  <si>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</si>
  <si>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</si>
  <si>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</si>
  <si>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</si>
  <si>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</si>
  <si>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</si>
  <si>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</si>
  <si>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</si>
  <si>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</si>
  <si>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</si>
  <si>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</si>
  <si>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</si>
  <si>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</si>
  <si>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</si>
  <si>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</si>
  <si>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</si>
  <si>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</si>
  <si>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</si>
  <si>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</si>
  <si>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</si>
  <si>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</si>
  <si>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</si>
  <si>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</si>
  <si>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</si>
  <si>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</si>
  <si>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</si>
  <si>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</si>
  <si>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</si>
  <si>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</si>
  <si>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</si>
  <si>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</si>
  <si>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</si>
  <si>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</si>
  <si>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</si>
  <si>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</si>
  <si>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</si>
  <si>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</si>
  <si>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</si>
  <si>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</si>
  <si>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</si>
  <si>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</si>
  <si>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</si>
  <si>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</si>
  <si>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</si>
  <si>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</si>
  <si>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</si>
  <si>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</si>
  <si>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</si>
  <si>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</si>
  <si>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</si>
  <si>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</si>
  <si>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</si>
  <si>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</si>
  <si>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</si>
  <si>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</si>
  <si>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</si>
  <si>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</si>
  <si>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</si>
  <si>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</si>
  <si>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</si>
  <si>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</si>
  <si>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</si>
  <si>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</si>
  <si>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</si>
  <si>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</si>
  <si>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</si>
  <si>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</si>
  <si>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</si>
  <si>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</si>
  <si>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</si>
  <si>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</si>
  <si>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</si>
  <si>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</si>
  <si>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</si>
  <si>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</si>
  <si>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</si>
  <si>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</si>
  <si>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</si>
  <si>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</si>
  <si>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</si>
  <si>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</si>
  <si>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</si>
  <si>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</si>
  <si>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</si>
  <si>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</si>
  <si>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</si>
  <si>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</si>
  <si>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</si>
  <si>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</si>
  <si>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</si>
  <si>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</si>
  <si>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</si>
  <si>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</si>
  <si>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</si>
  <si>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</si>
  <si>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</si>
  <si>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</si>
  <si>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</si>
  <si>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</si>
  <si>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</si>
  <si>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</si>
  <si>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</si>
  <si>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</si>
  <si>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</si>
  <si>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</si>
  <si>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</si>
  <si>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</si>
  <si>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</si>
  <si>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</si>
  <si>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</si>
  <si>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</si>
  <si>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</si>
  <si>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</si>
  <si>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</si>
  <si>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</si>
  <si>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</si>
  <si>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</si>
  <si>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</si>
  <si>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</si>
  <si>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</si>
  <si>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</si>
  <si>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</si>
  <si>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</si>
  <si>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</si>
  <si>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</si>
  <si>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</si>
  <si>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</si>
  <si>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</si>
  <si>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</si>
  <si>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</si>
  <si>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</si>
  <si>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</si>
  <si>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</si>
  <si>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</si>
  <si>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</si>
  <si>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</si>
  <si>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</si>
  <si>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</si>
  <si>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</si>
  <si>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</si>
  <si>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</si>
  <si>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</si>
  <si>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</si>
  <si>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</si>
  <si>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</si>
  <si>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</si>
  <si>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</si>
  <si>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</si>
  <si>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</si>
  <si>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</si>
  <si>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</si>
  <si>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</si>
  <si>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</si>
  <si>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</si>
  <si>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</si>
  <si>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</si>
  <si>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</si>
  <si>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</si>
  <si>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</si>
  <si>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</si>
  <si>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</si>
  <si>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</si>
  <si>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</si>
  <si>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</si>
  <si>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</si>
  <si>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</si>
  <si>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</si>
  <si>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</si>
  <si>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</si>
  <si>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</si>
  <si>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</si>
  <si>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</si>
  <si>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</si>
  <si>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</si>
  <si>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</si>
  <si>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</si>
  <si>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</si>
  <si>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</si>
  <si>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</si>
  <si>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</si>
  <si>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</si>
  <si>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</si>
  <si>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</si>
  <si>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</si>
  <si>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</si>
  <si>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</si>
  <si>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</si>
  <si>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</si>
  <si>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</si>
  <si>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</si>
  <si>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</si>
  <si>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</si>
  <si>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</si>
  <si>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</si>
  <si>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</si>
  <si>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</si>
  <si>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</si>
  <si>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</si>
  <si>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</si>
  <si>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</si>
  <si>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</si>
  <si>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</si>
  <si>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</si>
  <si>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</si>
  <si>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</si>
  <si>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</si>
  <si>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</si>
  <si>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</si>
  <si>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</si>
  <si>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</si>
  <si>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</si>
  <si>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</si>
  <si>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</si>
  <si>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</si>
  <si>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</si>
  <si>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</si>
  <si>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</si>
  <si>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</si>
  <si>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</si>
  <si>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</si>
  <si>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</si>
  <si>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</si>
  <si>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</si>
  <si>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</si>
  <si>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</si>
  <si>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</si>
  <si>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</si>
  <si>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</si>
  <si>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</si>
  <si>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</si>
  <si>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</si>
  <si>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</si>
  <si>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</si>
  <si>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</si>
  <si>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</si>
  <si>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</si>
  <si>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</si>
  <si>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</si>
  <si>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</si>
  <si>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</si>
  <si>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</si>
  <si>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</si>
  <si>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</si>
  <si>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</si>
  <si>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</si>
  <si>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</si>
  <si>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</si>
  <si>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</si>
  <si>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</si>
  <si>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</si>
  <si>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</si>
  <si>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</si>
  <si>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</si>
  <si>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</si>
  <si>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</si>
  <si>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</si>
  <si>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</si>
  <si>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</si>
  <si>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</si>
  <si>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</si>
  <si>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</si>
  <si>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</si>
  <si>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</si>
  <si>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</si>
  <si>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</si>
  <si>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</si>
  <si>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</si>
  <si>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</si>
  <si>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</si>
  <si>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</si>
  <si>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</si>
  <si>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</si>
  <si>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</si>
  <si>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</si>
  <si>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</si>
  <si>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</si>
  <si>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</si>
  <si>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</si>
  <si>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</si>
  <si>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</si>
  <si>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</si>
  <si>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</si>
  <si>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</si>
  <si>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</si>
  <si>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</si>
  <si>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</si>
  <si>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</si>
  <si>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</si>
  <si>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</si>
  <si>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</si>
  <si>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</si>
  <si>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</si>
  <si>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</si>
  <si>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</si>
  <si>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</si>
  <si>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</si>
  <si>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</si>
  <si>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</si>
  <si>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</si>
  <si>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</si>
  <si>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</si>
  <si>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</si>
  <si>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</si>
  <si>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</si>
  <si>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</si>
  <si>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</si>
  <si>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</si>
  <si>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</si>
  <si>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</si>
  <si>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</si>
  <si>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</si>
  <si>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</si>
  <si>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</si>
  <si>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</si>
  <si>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</si>
  <si>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</si>
  <si>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</si>
  <si>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</si>
  <si>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</si>
  <si>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</si>
  <si>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</si>
  <si>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</si>
  <si>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</si>
  <si>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</si>
  <si>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</si>
  <si>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</si>
  <si>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</si>
  <si>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</si>
  <si>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</si>
  <si>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</si>
  <si>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</si>
  <si>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</si>
  <si>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</si>
  <si>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</si>
  <si>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</si>
  <si>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</si>
  <si>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</si>
  <si>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</si>
  <si>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</si>
  <si>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</si>
  <si>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</si>
  <si>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</si>
  <si>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</si>
  <si>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</si>
  <si>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</si>
  <si>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</si>
  <si>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</si>
  <si>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</si>
  <si>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</si>
  <si>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</si>
  <si>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</si>
  <si>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</si>
  <si>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</si>
  <si>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</si>
  <si>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</si>
  <si>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</si>
  <si>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</si>
  <si>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</si>
  <si>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</si>
  <si>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</si>
  <si>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</si>
  <si>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</si>
  <si>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</si>
  <si>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</si>
  <si>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</si>
  <si>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</si>
  <si>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</si>
  <si>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</si>
  <si>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</si>
  <si>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</si>
  <si>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</si>
  <si>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</si>
  <si>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</si>
  <si>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</si>
  <si>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</si>
  <si>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</si>
  <si>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</si>
  <si>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</si>
  <si>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</si>
  <si>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</si>
  <si>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</si>
  <si>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</si>
  <si>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</si>
  <si>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</si>
  <si>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</si>
  <si>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</si>
  <si>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</si>
  <si>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</si>
  <si>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</si>
  <si>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</si>
  <si>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</si>
  <si>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</si>
  <si>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</si>
  <si>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</si>
  <si>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</si>
  <si>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</si>
  <si>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</si>
  <si>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</si>
  <si>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</si>
  <si>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</si>
  <si>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</si>
  <si>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</si>
  <si>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</si>
  <si>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</si>
  <si>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</si>
  <si>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</si>
  <si>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</si>
  <si>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</si>
  <si>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</si>
  <si>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</si>
  <si>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</si>
  <si>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</si>
  <si>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</si>
  <si>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</si>
  <si>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</si>
  <si>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</si>
  <si>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</si>
  <si>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</si>
  <si>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</si>
  <si>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</si>
  <si>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</si>
  <si>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</si>
  <si>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</si>
  <si>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</si>
  <si>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</si>
  <si>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</si>
  <si>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</si>
  <si>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</si>
  <si>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</si>
  <si>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</si>
  <si>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</si>
  <si>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</si>
  <si>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</si>
  <si>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</si>
  <si>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</si>
  <si>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</si>
  <si>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</si>
  <si>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</si>
  <si>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</si>
  <si>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</si>
  <si>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</si>
  <si>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</si>
  <si>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</si>
  <si>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</si>
  <si>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</si>
  <si>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</si>
  <si>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</si>
  <si>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</si>
  <si>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</si>
  <si>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</si>
  <si>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</si>
  <si>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</si>
  <si>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</si>
  <si>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</si>
  <si>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</si>
  <si>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</si>
  <si>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</si>
  <si>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</si>
  <si>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</si>
  <si>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</si>
  <si>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</si>
  <si>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</si>
  <si>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</si>
  <si>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</si>
  <si>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</si>
  <si>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</si>
  <si>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</si>
  <si>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</si>
  <si>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</si>
  <si>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</si>
  <si>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</si>
  <si>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</si>
  <si>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</si>
  <si>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</si>
  <si>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</si>
  <si>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</si>
  <si>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</si>
  <si>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</si>
  <si>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</si>
  <si>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</si>
  <si>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</si>
  <si>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</si>
  <si>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</si>
  <si>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</si>
  <si>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</si>
  <si>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</si>
  <si>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</si>
  <si>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</si>
  <si>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</si>
  <si>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</si>
  <si>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</si>
  <si>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</si>
  <si>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</si>
  <si>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</si>
  <si>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</si>
  <si>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</si>
  <si>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</si>
  <si>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</si>
  <si>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</si>
  <si>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</si>
  <si>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</si>
  <si>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</si>
  <si>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</si>
  <si>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</si>
  <si>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</si>
  <si>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</si>
  <si>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</si>
  <si>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</si>
  <si>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</si>
  <si>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</si>
  <si>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</si>
  <si>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</si>
  <si>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</si>
  <si>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</si>
  <si>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</si>
  <si>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</si>
  <si>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</si>
  <si>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</si>
  <si>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</si>
  <si>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</si>
  <si>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</si>
  <si>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</si>
  <si>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</si>
  <si>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</si>
  <si>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</si>
  <si>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</si>
  <si>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</si>
  <si>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</si>
  <si>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</si>
  <si>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</si>
  <si>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</si>
  <si>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</si>
  <si>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</si>
  <si>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</si>
  <si>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</si>
  <si>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</si>
  <si>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</si>
  <si>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</si>
  <si>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</si>
  <si>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</si>
  <si>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</si>
  <si>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</si>
  <si>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</si>
  <si>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</si>
  <si>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</si>
  <si>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</si>
  <si>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</si>
  <si>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</si>
  <si>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</si>
  <si>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</si>
  <si>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</si>
  <si>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</si>
  <si>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</si>
  <si>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</si>
  <si>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</si>
  <si>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</si>
  <si>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</si>
  <si>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</si>
  <si>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</si>
  <si>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</si>
  <si>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</si>
  <si>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</si>
  <si>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</si>
  <si>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</si>
  <si>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</si>
  <si>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</si>
  <si>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</si>
  <si>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</si>
  <si>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</si>
  <si>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</si>
  <si>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</si>
  <si>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</si>
  <si>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</si>
  <si>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</si>
  <si>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</si>
  <si>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</si>
  <si>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</si>
  <si>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</si>
  <si>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</si>
  <si>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</si>
  <si>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</si>
  <si>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</si>
  <si>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</si>
  <si>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</si>
  <si>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</si>
  <si>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</si>
  <si>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</si>
  <si>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</si>
  <si>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</si>
  <si>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</si>
  <si>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</si>
  <si>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</si>
  <si>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</si>
  <si>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</si>
  <si>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</si>
  <si>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</si>
  <si>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</si>
  <si>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</si>
  <si>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</si>
  <si>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</si>
  <si>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</si>
  <si>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</si>
  <si>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</si>
  <si>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</si>
  <si>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</si>
  <si>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</si>
  <si>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</si>
  <si>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</si>
  <si>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</si>
  <si>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</si>
  <si>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</si>
  <si>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</si>
  <si>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</si>
  <si>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</si>
  <si>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</si>
  <si>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</si>
  <si>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</si>
  <si>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</si>
  <si>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</si>
  <si>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</si>
  <si>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</si>
  <si>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</si>
  <si>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</si>
  <si>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</si>
  <si>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</si>
  <si>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</si>
  <si>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</si>
  <si>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</si>
  <si>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</si>
  <si>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</si>
  <si>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</si>
  <si>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</si>
  <si>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</si>
  <si>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</si>
  <si>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</si>
  <si>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</si>
  <si>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</si>
  <si>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</si>
  <si>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</si>
  <si>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</si>
  <si>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</si>
  <si>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</si>
  <si>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</si>
  <si>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</si>
  <si>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</si>
  <si>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</si>
  <si>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</si>
  <si>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</si>
  <si>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</si>
  <si>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</si>
  <si>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</si>
  <si>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</si>
  <si>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</si>
  <si>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</si>
  <si>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</si>
  <si>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</si>
  <si>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</si>
  <si>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</si>
  <si>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</si>
  <si>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</si>
  <si>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</si>
  <si>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</si>
  <si>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</si>
  <si>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</si>
  <si>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</si>
  <si>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</si>
  <si>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</si>
  <si>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</si>
  <si>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</si>
  <si>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</si>
  <si>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</si>
  <si>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</si>
  <si>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</si>
  <si>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</si>
  <si>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</si>
  <si>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</si>
  <si>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</si>
  <si>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</si>
  <si>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</si>
  <si>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</si>
  <si>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</si>
  <si>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</si>
  <si>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</si>
  <si>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</si>
  <si>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</si>
  <si>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</si>
  <si>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</si>
  <si>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</si>
  <si>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</si>
  <si>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</si>
  <si>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</si>
  <si>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</si>
  <si>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</si>
  <si>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</si>
  <si>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</si>
  <si>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</si>
  <si>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</si>
  <si>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</si>
  <si>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</si>
  <si>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</si>
  <si>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</si>
  <si>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</si>
  <si>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</si>
  <si>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</si>
  <si>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</si>
  <si>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</si>
  <si>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</si>
  <si>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</si>
  <si>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</si>
  <si>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</si>
  <si>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</si>
  <si>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</si>
  <si>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</si>
  <si>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</si>
  <si>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</si>
  <si>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</si>
  <si>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</si>
  <si>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</si>
  <si>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</si>
  <si>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</si>
  <si>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</si>
  <si>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</si>
  <si>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</si>
  <si>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</si>
  <si>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</si>
  <si>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</si>
  <si>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</si>
  <si>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</si>
  <si>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</si>
  <si>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</si>
  <si>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</si>
  <si>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</si>
  <si>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</si>
  <si>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</si>
  <si>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</si>
  <si>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</si>
  <si>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</si>
  <si>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</si>
  <si>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</si>
  <si>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</si>
  <si>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</si>
  <si>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</si>
  <si>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</si>
  <si>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</si>
  <si>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</si>
  <si>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</si>
  <si>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</si>
  <si>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</si>
  <si>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</si>
  <si>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</si>
  <si>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</si>
  <si>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</si>
  <si>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</si>
  <si>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</si>
  <si>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</si>
  <si>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</si>
  <si>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</si>
  <si>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</si>
  <si>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</si>
  <si>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</si>
  <si>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</si>
  <si>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</si>
  <si>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</si>
  <si>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</si>
  <si>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</si>
  <si>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</si>
  <si>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</si>
  <si>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</si>
  <si>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</si>
  <si>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</si>
  <si>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</si>
  <si>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</si>
  <si>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</si>
  <si>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</si>
  <si>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</si>
  <si>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</si>
  <si>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</si>
  <si>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</si>
  <si>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</si>
  <si>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</si>
  <si>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</si>
  <si>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</si>
  <si>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</si>
  <si>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</si>
  <si>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</si>
  <si>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</si>
  <si>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</si>
  <si>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</si>
  <si>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</si>
  <si>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</si>
  <si>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</si>
  <si>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</si>
  <si>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</si>
  <si>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</si>
  <si>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</si>
  <si>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</si>
  <si>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</si>
  <si>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</si>
  <si>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</si>
  <si>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</si>
  <si>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</si>
  <si>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</si>
  <si>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</si>
  <si>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</si>
  <si>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</si>
  <si>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</si>
  <si>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</si>
  <si>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</si>
  <si>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</si>
  <si>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</si>
  <si>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</si>
  <si>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</si>
  <si>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</si>
  <si>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</si>
  <si>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</si>
  <si>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</si>
  <si>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</si>
  <si>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</si>
  <si>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</si>
  <si>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</si>
  <si>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</si>
  <si>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</si>
  <si>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</si>
  <si>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</si>
  <si>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</si>
  <si>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</si>
  <si>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</si>
  <si>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</si>
  <si>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</si>
  <si>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</si>
  <si>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</si>
  <si>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</si>
  <si>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</si>
  <si>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</si>
  <si>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</si>
  <si>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</si>
  <si>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</si>
  <si>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</si>
  <si>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</si>
  <si>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</si>
  <si>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</si>
  <si>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</si>
  <si>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</si>
  <si>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</si>
  <si>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</si>
  <si>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</si>
  <si>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</si>
  <si>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</si>
  <si>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</si>
  <si>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</si>
  <si>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</si>
  <si>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</si>
  <si>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</si>
  <si>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</si>
  <si>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</si>
  <si>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</si>
  <si>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</si>
  <si>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</si>
  <si>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</si>
  <si>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</si>
  <si>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</si>
  <si>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</si>
  <si>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</si>
  <si>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</si>
  <si>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</si>
  <si>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</si>
  <si>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</si>
  <si>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</si>
  <si>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</si>
  <si>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</si>
  <si>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</si>
  <si>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</si>
  <si>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</si>
  <si>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</si>
  <si>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</si>
  <si>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</si>
  <si>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</si>
  <si>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</si>
  <si>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</si>
  <si>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</si>
  <si>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</si>
  <si>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</si>
  <si>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</si>
  <si>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</si>
  <si>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</si>
  <si>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</si>
  <si>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</si>
  <si>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</si>
  <si>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</si>
  <si>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</si>
  <si>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</si>
  <si>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</si>
  <si>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</si>
  <si>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</si>
  <si>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</si>
  <si>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</si>
  <si>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</si>
  <si>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</si>
  <si>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</si>
  <si>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</si>
  <si>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</si>
  <si>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</si>
  <si>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</si>
  <si>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</si>
  <si>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</si>
  <si>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</si>
  <si>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</si>
  <si>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</si>
  <si>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</si>
  <si>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</si>
  <si>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</si>
  <si>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</si>
  <si>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</si>
  <si>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</si>
  <si>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</si>
  <si>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</si>
  <si>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</si>
  <si>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</si>
  <si>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</si>
  <si>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</si>
  <si>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</si>
  <si>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</si>
  <si>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</si>
  <si>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</si>
  <si>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</si>
  <si>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</si>
  <si>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</si>
  <si>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</si>
  <si>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</si>
  <si>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</si>
  <si>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</si>
  <si>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</si>
  <si>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</si>
  <si>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</si>
  <si>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</si>
  <si>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</si>
  <si>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</si>
  <si>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</si>
  <si>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</si>
  <si>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</si>
  <si>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</si>
  <si>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</si>
  <si>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</si>
  <si>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</si>
  <si>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</si>
  <si>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</si>
  <si>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</si>
  <si>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</si>
  <si>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</si>
  <si>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</si>
  <si>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</si>
  <si>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</si>
  <si>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</si>
  <si>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</si>
  <si>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</si>
  <si>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</si>
  <si>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</si>
  <si>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</si>
  <si>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</si>
  <si>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</si>
  <si>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</si>
  <si>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</si>
  <si>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</si>
  <si>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</si>
  <si>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</si>
  <si>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</si>
  <si>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</si>
  <si>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</si>
  <si>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</si>
  <si>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</si>
  <si>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</si>
  <si>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</si>
  <si>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</si>
  <si>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</si>
  <si>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</si>
  <si>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</si>
  <si>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</si>
  <si>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</si>
  <si>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</si>
  <si>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</si>
  <si>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</si>
  <si>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</si>
  <si>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</si>
  <si>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</si>
  <si>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</si>
  <si>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</si>
  <si>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</si>
  <si>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</si>
  <si>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</si>
  <si>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</si>
  <si>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</si>
  <si>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</si>
  <si>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</si>
  <si>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</si>
  <si>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</si>
  <si>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</si>
  <si>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</si>
  <si>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</si>
  <si>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</si>
  <si>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</si>
  <si>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</si>
  <si>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</si>
  <si>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</si>
  <si>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</si>
  <si>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</si>
  <si>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</si>
  <si>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</si>
  <si>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</si>
  <si>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</si>
  <si>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</si>
  <si>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</si>
  <si>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</si>
  <si>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</si>
  <si>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</si>
  <si>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</si>
  <si>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</si>
  <si>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</si>
  <si>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</si>
  <si>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</si>
  <si>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</si>
  <si>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</si>
  <si>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</si>
  <si>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</si>
  <si>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</si>
  <si>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</si>
  <si>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</si>
  <si>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</si>
  <si>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</si>
  <si>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</si>
  <si>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</si>
  <si>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</si>
  <si>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</si>
  <si>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</si>
  <si>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</si>
  <si>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</si>
  <si>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</si>
  <si>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</si>
  <si>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</si>
  <si>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</si>
  <si>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</si>
  <si>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</si>
  <si>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</si>
  <si>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</si>
  <si>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</si>
  <si>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</si>
  <si>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</si>
  <si>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</si>
  <si>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</si>
  <si>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</si>
  <si>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</si>
  <si>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</si>
  <si>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</si>
  <si>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</si>
  <si>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</si>
  <si>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</si>
  <si>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</si>
  <si>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</si>
  <si>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</si>
  <si>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</si>
  <si>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</si>
  <si>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</si>
  <si>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</si>
  <si>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</si>
  <si>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</si>
  <si>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</si>
  <si>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</si>
  <si>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</si>
  <si>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</si>
  <si>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</si>
  <si>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</si>
  <si>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</si>
  <si>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</si>
  <si>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</si>
  <si>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</si>
  <si>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</si>
  <si>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</si>
  <si>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</si>
  <si>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</si>
  <si>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</si>
  <si>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</si>
  <si>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</si>
  <si>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</si>
  <si>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</si>
  <si>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</si>
  <si>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</si>
  <si>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</si>
  <si>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</si>
  <si>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</si>
  <si>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</si>
  <si>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</si>
  <si>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</si>
  <si>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</si>
  <si>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</si>
  <si>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</si>
  <si>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</si>
  <si>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</si>
  <si>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</si>
  <si>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</si>
  <si>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</si>
  <si>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</si>
  <si>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</si>
  <si>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</si>
  <si>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</si>
  <si>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</si>
  <si>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</si>
  <si>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</si>
  <si>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</si>
  <si>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</si>
  <si>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</si>
  <si>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</si>
  <si>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</si>
  <si>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</si>
  <si>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</si>
  <si>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</si>
  <si>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</si>
  <si>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</si>
  <si>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</si>
  <si>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</si>
  <si>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</si>
  <si>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</si>
  <si>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</si>
  <si>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</si>
  <si>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</si>
  <si>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</si>
  <si>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</si>
  <si>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</si>
  <si>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</si>
  <si>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</si>
  <si>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</si>
  <si>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</si>
  <si>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</si>
  <si>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</si>
  <si>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</si>
  <si>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</si>
  <si>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</si>
  <si>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</si>
  <si>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</si>
  <si>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</si>
  <si>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</si>
  <si>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</si>
  <si>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</si>
  <si>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</si>
  <si>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</si>
  <si>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</si>
  <si>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</si>
  <si>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</si>
  <si>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</si>
  <si>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</si>
  <si>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</si>
  <si>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</si>
  <si>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</si>
  <si>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</si>
  <si>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</si>
  <si>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</si>
  <si>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</si>
  <si>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</si>
  <si>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</si>
  <si>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</si>
  <si>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</si>
  <si>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</si>
  <si>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</si>
  <si>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</si>
  <si>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</si>
  <si>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</si>
  <si>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</si>
  <si>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</si>
  <si>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</si>
  <si>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</si>
  <si>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</si>
  <si>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</si>
  <si>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</si>
  <si>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</si>
  <si>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</si>
  <si>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</si>
  <si>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</si>
  <si>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</si>
  <si>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</si>
  <si>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</si>
  <si>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</si>
  <si>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</si>
  <si>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</si>
  <si>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</si>
  <si>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</si>
  <si>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</si>
  <si>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</si>
  <si>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</si>
  <si>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</si>
  <si>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</si>
  <si>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</si>
  <si>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</si>
  <si>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</si>
  <si>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</si>
  <si>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</si>
  <si>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</si>
  <si>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</si>
  <si>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</si>
  <si>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</si>
  <si>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</si>
  <si>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</si>
  <si>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</si>
  <si>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</si>
  <si>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</si>
  <si>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</si>
  <si>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</si>
  <si>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</si>
  <si>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</si>
  <si>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</si>
  <si>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</si>
  <si>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</si>
  <si>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</si>
  <si>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</si>
  <si>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</si>
  <si>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</si>
  <si>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</si>
  <si>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</si>
  <si>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</si>
  <si>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</si>
  <si>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</si>
  <si>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</si>
  <si>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</si>
  <si>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</si>
  <si>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</si>
  <si>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</si>
  <si>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</si>
  <si>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</si>
  <si>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</si>
  <si>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</si>
  <si>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</si>
  <si>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</si>
  <si>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</si>
  <si>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</si>
  <si>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</si>
  <si>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</si>
  <si>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</si>
  <si>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</si>
  <si>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</si>
  <si>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</si>
  <si>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</si>
  <si>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</si>
  <si>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</si>
  <si>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</si>
  <si>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</si>
  <si>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</si>
  <si>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</si>
  <si>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</si>
  <si>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</si>
  <si>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</si>
  <si>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</si>
  <si>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</si>
  <si>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</si>
  <si>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</si>
  <si>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</si>
  <si>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</si>
  <si>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</si>
  <si>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</si>
  <si>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</si>
  <si>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</si>
  <si>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</si>
  <si>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</si>
  <si>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</si>
  <si>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</si>
  <si>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</si>
  <si>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</si>
  <si>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</si>
  <si>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</si>
  <si>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</si>
  <si>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</si>
  <si>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</si>
  <si>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</si>
  <si>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</si>
  <si>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</si>
  <si>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</si>
  <si>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</si>
  <si>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</si>
  <si>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</si>
  <si>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</si>
  <si>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</si>
  <si>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</si>
  <si>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</si>
  <si>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</si>
  <si>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</si>
  <si>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</si>
  <si>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</si>
  <si>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</si>
  <si>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</si>
  <si>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</si>
  <si>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</si>
  <si>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</si>
  <si>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</si>
  <si>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</si>
  <si>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</si>
  <si>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</si>
  <si>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</si>
  <si>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</si>
  <si>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</si>
  <si>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</si>
  <si>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</si>
  <si>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</si>
  <si>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</si>
  <si>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</si>
  <si>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</si>
  <si>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</si>
  <si>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</si>
  <si>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</si>
  <si>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</si>
  <si>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</si>
  <si>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</si>
  <si>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</si>
  <si>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</si>
  <si>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</si>
  <si>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</si>
  <si>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</si>
  <si>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</si>
  <si>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</si>
  <si>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</si>
  <si>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</si>
  <si>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</si>
  <si>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</si>
  <si>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</si>
  <si>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</si>
  <si>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</si>
  <si>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</si>
  <si>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</si>
  <si>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</si>
  <si>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</si>
  <si>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</si>
  <si>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</si>
  <si>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</si>
  <si>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</si>
  <si>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</si>
  <si>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</si>
  <si>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</si>
  <si>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</si>
  <si>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</si>
  <si>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</si>
  <si>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</si>
  <si>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</si>
  <si>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</si>
  <si>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</si>
  <si>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</si>
  <si>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</si>
  <si>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</si>
  <si>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</si>
  <si>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</si>
  <si>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</si>
  <si>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</si>
  <si>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</si>
  <si>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</si>
  <si>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</si>
  <si>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</si>
  <si>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</si>
  <si>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</si>
  <si>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</si>
  <si>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</si>
  <si>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</si>
  <si>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</si>
  <si>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</si>
  <si>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</si>
  <si>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</si>
  <si>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</si>
  <si>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</si>
  <si>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</si>
  <si>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</si>
  <si>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</si>
  <si>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</si>
  <si>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</si>
  <si>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</si>
  <si>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</si>
  <si>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</si>
  <si>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</si>
  <si>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</si>
  <si>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</si>
  <si>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</si>
  <si>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</si>
  <si>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</si>
  <si>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</si>
  <si>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</si>
  <si>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</si>
  <si>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</si>
  <si>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</si>
  <si>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</si>
  <si>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</si>
  <si>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</si>
  <si>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</si>
  <si>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</si>
  <si>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</si>
  <si>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</si>
  <si>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</si>
  <si>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</si>
  <si>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</si>
  <si>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</si>
  <si>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</si>
  <si>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</si>
  <si>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</si>
  <si>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</si>
  <si>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</si>
  <si>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</si>
  <si>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</si>
  <si>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</si>
  <si>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</si>
  <si>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</si>
  <si>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</si>
  <si>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</si>
  <si>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</si>
  <si>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</si>
  <si>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</si>
  <si>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</si>
  <si>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</si>
  <si>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</si>
  <si>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</si>
  <si>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</si>
  <si>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</si>
  <si>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</si>
  <si>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</si>
  <si>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</si>
  <si>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</si>
  <si>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</si>
  <si>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</si>
  <si>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</si>
  <si>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</si>
  <si>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</si>
  <si>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</si>
  <si>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</si>
  <si>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</si>
  <si>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</si>
  <si>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</si>
  <si>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</si>
  <si>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</si>
  <si>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</si>
  <si>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</si>
  <si>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</si>
  <si>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</si>
  <si>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</si>
  <si>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</si>
  <si>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</si>
  <si>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</si>
  <si>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</si>
  <si>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</si>
  <si>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</si>
  <si>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</si>
  <si>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</si>
  <si>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</si>
  <si>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</si>
  <si>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</si>
  <si>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</si>
  <si>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</si>
  <si>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</si>
  <si>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</si>
  <si>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</si>
  <si>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</si>
  <si>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</si>
  <si>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</si>
  <si>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</si>
  <si>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</si>
  <si>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</si>
  <si>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</si>
  <si>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</si>
  <si>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</si>
  <si>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</si>
  <si>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</si>
  <si>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</si>
  <si>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</si>
  <si>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</si>
  <si>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</si>
  <si>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</si>
  <si>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</si>
  <si>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</si>
  <si>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</si>
  <si>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</si>
  <si>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</si>
  <si>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</si>
  <si>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</si>
  <si>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</si>
  <si>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</si>
  <si>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</si>
  <si>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</si>
  <si>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</si>
  <si>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</si>
  <si>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</si>
  <si>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</si>
  <si>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</si>
  <si>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</si>
  <si>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</si>
  <si>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</si>
  <si>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</si>
  <si>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</si>
  <si>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</si>
  <si>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</si>
  <si>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</si>
  <si>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</si>
  <si>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</si>
  <si>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</si>
  <si>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</si>
  <si>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</si>
  <si>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</si>
  <si>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</si>
  <si>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</si>
  <si>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</si>
  <si>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</si>
  <si>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</si>
  <si>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</si>
  <si>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</si>
  <si>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</si>
  <si>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</si>
  <si>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</si>
  <si>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</si>
  <si>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</si>
  <si>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</si>
  <si>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</si>
  <si>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</si>
  <si>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</si>
  <si>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</si>
  <si>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</si>
  <si>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</si>
  <si>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</si>
  <si>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</si>
  <si>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</si>
  <si>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</si>
  <si>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</si>
  <si>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</si>
  <si>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</si>
  <si>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</si>
  <si>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</si>
  <si>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</si>
  <si>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</si>
  <si>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</si>
  <si>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</si>
  <si>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</si>
  <si>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</si>
  <si>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</si>
  <si>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</si>
  <si>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</si>
  <si>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</si>
  <si>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</si>
  <si>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</si>
  <si>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</si>
  <si>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</si>
  <si>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</si>
  <si>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</si>
  <si>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</si>
  <si>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</si>
  <si>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</si>
  <si>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</si>
  <si>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</si>
  <si>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</si>
  <si>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</si>
  <si>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</si>
  <si>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</si>
  <si>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</si>
  <si>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</si>
  <si>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</si>
  <si>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</si>
  <si>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</si>
  <si>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</si>
  <si>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</si>
  <si>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</si>
  <si>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</si>
  <si>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</si>
  <si>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</si>
  <si>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</si>
  <si>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</si>
  <si>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</si>
  <si>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</si>
  <si>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</si>
  <si>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</si>
  <si>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</si>
  <si>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</si>
  <si>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</si>
  <si>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</si>
  <si>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</si>
  <si>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</si>
  <si>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</si>
  <si>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</si>
  <si>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</si>
  <si>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</si>
  <si>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</si>
  <si>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</si>
  <si>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</si>
  <si>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</si>
  <si>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</si>
  <si>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</si>
  <si>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</si>
  <si>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</si>
  <si>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</si>
  <si>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</si>
  <si>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</si>
  <si>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</si>
  <si>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</si>
  <si>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</si>
  <si>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</si>
  <si>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</si>
  <si>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</si>
  <si>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</si>
  <si>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</si>
  <si>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</si>
  <si>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</si>
  <si>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</si>
  <si>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</si>
  <si>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</si>
  <si>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</si>
  <si>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</si>
  <si>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</si>
  <si>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</si>
  <si>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</si>
  <si>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</si>
  <si>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</si>
  <si>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</si>
  <si>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</si>
  <si>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</si>
  <si>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</si>
  <si>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</si>
  <si>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</si>
  <si>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</si>
  <si>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</si>
  <si>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</si>
  <si>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</si>
  <si>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</si>
  <si>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</si>
  <si>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</si>
  <si>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</si>
  <si>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</si>
  <si>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</si>
  <si>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</si>
  <si>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</si>
  <si>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</si>
  <si>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</si>
  <si>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</si>
  <si>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</si>
  <si>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</si>
  <si>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</si>
  <si>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</si>
  <si>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</si>
  <si>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</si>
  <si>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</si>
  <si>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</si>
  <si>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</si>
  <si>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</si>
  <si>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</si>
  <si>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</si>
  <si>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</si>
  <si>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</si>
  <si>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</si>
  <si>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</si>
  <si>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</si>
  <si>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</si>
  <si>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</si>
  <si>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</si>
  <si>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</si>
  <si>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</si>
  <si>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</si>
  <si>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</si>
  <si>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</si>
  <si>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</si>
  <si>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</si>
  <si>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</si>
  <si>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</si>
  <si>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</si>
  <si>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</si>
  <si>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</si>
  <si>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</si>
  <si>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</si>
  <si>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</si>
  <si>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</si>
  <si>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</si>
  <si>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</si>
  <si>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</si>
  <si>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</si>
  <si>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</si>
  <si>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</si>
  <si>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</si>
  <si>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</si>
  <si>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</si>
  <si>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</si>
  <si>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</si>
  <si>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</si>
  <si>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</si>
  <si>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</si>
  <si>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</si>
  <si>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</si>
  <si>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</si>
  <si>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</si>
  <si>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</si>
  <si>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</si>
  <si>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</si>
  <si>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</si>
  <si>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</si>
  <si>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</si>
  <si>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</si>
  <si>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</si>
  <si>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</si>
  <si>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</si>
  <si>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</si>
  <si>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</si>
  <si>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</si>
  <si>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</si>
  <si>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</si>
  <si>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</si>
  <si>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</si>
  <si>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</si>
  <si>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</si>
  <si>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</si>
  <si>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</si>
  <si>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</si>
  <si>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</si>
  <si>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</si>
  <si>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</si>
  <si>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</si>
  <si>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</si>
  <si>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</si>
  <si>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</si>
  <si>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</si>
  <si>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</si>
  <si>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</si>
  <si>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</si>
  <si>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</si>
  <si>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</si>
  <si>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</si>
  <si>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</si>
  <si>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</si>
  <si>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</si>
  <si>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</si>
  <si>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</si>
  <si>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</si>
  <si>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</si>
  <si>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</si>
  <si>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</si>
  <si>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</si>
  <si>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</si>
  <si>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</si>
  <si>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</si>
  <si>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</si>
  <si>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</si>
  <si>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</si>
  <si>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</si>
  <si>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</si>
  <si>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</si>
  <si>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</si>
  <si>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</si>
  <si>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</si>
  <si>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</si>
  <si>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</si>
  <si>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</si>
  <si>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</si>
  <si>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</si>
  <si>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</si>
  <si>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</si>
  <si>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</si>
  <si>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</si>
  <si>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</si>
  <si>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</si>
  <si>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</si>
  <si>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</si>
  <si>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</si>
  <si>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</si>
  <si>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</si>
  <si>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</si>
  <si>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</si>
  <si>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</si>
  <si>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</si>
  <si>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</si>
  <si>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</si>
  <si>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</si>
  <si>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</si>
  <si>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</si>
  <si>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</si>
  <si>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</si>
  <si>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</si>
  <si>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</si>
  <si>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</si>
  <si>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</si>
  <si>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</si>
  <si>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</si>
  <si>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</si>
  <si>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</si>
  <si>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</si>
  <si>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</si>
  <si>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</si>
  <si>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</si>
  <si>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</si>
  <si>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</si>
  <si>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</si>
  <si>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</si>
  <si>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</si>
  <si>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</si>
  <si>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</si>
  <si>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</si>
  <si>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</si>
  <si>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</si>
  <si>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</si>
  <si>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</si>
  <si>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</si>
  <si>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</si>
  <si>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</si>
  <si>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</si>
  <si>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</si>
  <si>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</si>
  <si>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</si>
  <si>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</si>
  <si>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</si>
  <si>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</si>
  <si>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</si>
  <si>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</si>
  <si>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</si>
  <si>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</si>
  <si>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</si>
  <si>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</si>
  <si>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</si>
  <si>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</si>
  <si>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</si>
  <si>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</si>
  <si>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</si>
  <si>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</si>
  <si>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</si>
  <si>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</si>
  <si>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</si>
  <si>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</si>
  <si>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</si>
  <si>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</si>
  <si>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</si>
  <si>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</si>
  <si>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</si>
  <si>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</si>
  <si>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</si>
  <si>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</si>
  <si>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</si>
  <si>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</si>
  <si>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</si>
  <si>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</si>
  <si>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</si>
  <si>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</si>
  <si>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</si>
  <si>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</si>
  <si>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</si>
  <si>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</si>
  <si>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</si>
  <si>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</si>
  <si>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</si>
  <si>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</si>
  <si>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</si>
  <si>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</si>
  <si>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</si>
  <si>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</si>
  <si>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</si>
  <si>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</si>
  <si>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</si>
  <si>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</si>
  <si>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</si>
  <si>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</si>
  <si>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</si>
  <si>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</si>
  <si>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</si>
  <si>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</si>
  <si>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</si>
  <si>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</si>
  <si>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</si>
  <si>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</si>
  <si>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</si>
  <si>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</si>
  <si>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</si>
  <si>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</si>
  <si>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</si>
  <si>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</si>
  <si>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</si>
  <si>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</si>
  <si>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</si>
  <si>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</si>
  <si>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</si>
  <si>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</si>
  <si>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</si>
  <si>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</si>
  <si>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</si>
  <si>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</si>
  <si>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</si>
  <si>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</si>
  <si>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</si>
  <si>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</si>
  <si>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</si>
  <si>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</si>
  <si>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</si>
  <si>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</si>
  <si>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</si>
  <si>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</si>
  <si>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</si>
  <si>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</si>
  <si>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</si>
  <si>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</si>
  <si>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</si>
  <si>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</si>
  <si>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</si>
  <si>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</si>
  <si>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</si>
  <si>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</si>
  <si>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</si>
  <si>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</si>
  <si>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</si>
  <si>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</si>
  <si>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</si>
  <si>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</si>
  <si>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</si>
  <si>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</si>
  <si>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</si>
  <si>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</si>
  <si>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</si>
  <si>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</si>
  <si>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</si>
  <si>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</si>
  <si>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</si>
  <si>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</si>
  <si>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</si>
  <si>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</si>
  <si>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</si>
  <si>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</si>
  <si>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</si>
  <si>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</si>
  <si>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</si>
  <si>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</si>
  <si>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</si>
  <si>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</si>
  <si>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</si>
  <si>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</si>
  <si>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</si>
  <si>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</si>
  <si>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</si>
  <si>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</si>
  <si>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</si>
  <si>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</si>
  <si>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</si>
  <si>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</si>
  <si>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</si>
  <si>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</si>
  <si>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</si>
  <si>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</si>
  <si>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</si>
  <si>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</si>
  <si>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</si>
  <si>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</si>
  <si>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</si>
  <si>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</si>
  <si>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</si>
  <si>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</si>
  <si>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</si>
  <si>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</si>
  <si>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</si>
  <si>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</si>
  <si>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</si>
  <si>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</si>
  <si>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</si>
  <si>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</si>
  <si>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</si>
  <si>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</si>
  <si>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</si>
  <si>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</si>
  <si>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</si>
  <si>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</si>
  <si>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</si>
  <si>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</si>
  <si>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</si>
  <si>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</si>
  <si>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</si>
  <si>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</si>
  <si>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</si>
  <si>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</si>
  <si>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</si>
  <si>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</si>
  <si>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</si>
  <si>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</si>
  <si>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</si>
  <si>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</si>
  <si>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</si>
  <si>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</si>
  <si>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</si>
  <si>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</si>
  <si>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</si>
  <si>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</si>
  <si>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</si>
  <si>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</si>
  <si>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</si>
  <si>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</si>
  <si>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</si>
  <si>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</si>
  <si>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</si>
  <si>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</si>
  <si>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</si>
  <si>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</si>
  <si>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</si>
  <si>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</si>
  <si>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</si>
  <si>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</si>
  <si>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</si>
  <si>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</si>
  <si>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</si>
  <si>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</si>
  <si>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</si>
  <si>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</si>
  <si>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</si>
  <si>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</si>
  <si>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</si>
  <si>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</si>
  <si>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</si>
  <si>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</si>
  <si>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</si>
  <si>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</si>
  <si>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</si>
  <si>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</si>
  <si>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</si>
  <si>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</si>
  <si>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</si>
  <si>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</si>
  <si>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</si>
  <si>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</si>
  <si>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</si>
  <si>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</si>
  <si>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</si>
  <si>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</si>
  <si>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</si>
  <si>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</si>
  <si>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</si>
  <si>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</si>
  <si>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</si>
  <si>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</si>
  <si>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</si>
  <si>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</si>
  <si>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</si>
  <si>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</si>
  <si>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</si>
  <si>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</si>
  <si>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</si>
  <si>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</si>
  <si>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</si>
  <si>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</si>
  <si>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</si>
  <si>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</si>
  <si>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</si>
  <si>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</si>
  <si>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</si>
  <si>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</si>
  <si>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</si>
  <si>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</si>
  <si>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</si>
  <si>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</si>
  <si>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</si>
  <si>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</si>
  <si>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</si>
  <si>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</si>
  <si>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</si>
  <si>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</si>
  <si>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</si>
  <si>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</si>
  <si>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</si>
  <si>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</si>
  <si>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</si>
  <si>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</si>
  <si>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</si>
  <si>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</si>
  <si>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</si>
  <si>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</si>
  <si>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</si>
  <si>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</si>
  <si>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</si>
  <si>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</si>
  <si>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</si>
  <si>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</si>
  <si>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</si>
  <si>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</si>
  <si>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</si>
  <si>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</si>
  <si>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</si>
  <si>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</si>
  <si>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</si>
  <si>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</si>
  <si>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</si>
  <si>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</si>
  <si>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</si>
  <si>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</si>
  <si>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</si>
  <si>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</si>
  <si>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</si>
  <si>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</si>
  <si>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</si>
  <si>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</si>
  <si>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</si>
  <si>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</si>
  <si>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</si>
  <si>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</si>
  <si>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</si>
  <si>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</si>
  <si>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</si>
  <si>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</si>
  <si>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</si>
  <si>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</si>
  <si>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</si>
  <si>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</si>
  <si>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</si>
  <si>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</si>
  <si>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</si>
  <si>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</si>
  <si>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</si>
  <si>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</si>
  <si>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</si>
  <si>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</si>
  <si>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</si>
  <si>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</si>
  <si>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</si>
  <si>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</si>
  <si>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</si>
  <si>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</si>
  <si>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</si>
  <si>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</si>
  <si>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</si>
  <si>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</si>
  <si>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</si>
  <si>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</si>
  <si>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</si>
  <si>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</si>
  <si>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</si>
  <si>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</si>
  <si>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</si>
  <si>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</si>
  <si>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</si>
  <si>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</si>
  <si>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</si>
  <si>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</si>
  <si>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</si>
  <si>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</si>
  <si>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</si>
  <si>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</si>
  <si>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</si>
  <si>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</si>
  <si>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</si>
  <si>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</si>
  <si>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</si>
  <si>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</si>
  <si>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</si>
  <si>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</si>
  <si>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</si>
  <si>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</si>
  <si>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</si>
  <si>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</si>
  <si>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</si>
  <si>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</si>
  <si>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</si>
  <si>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</si>
  <si>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</si>
  <si>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</si>
  <si>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</si>
  <si>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</si>
  <si>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</si>
  <si>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</si>
  <si>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</si>
  <si>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</si>
  <si>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</si>
  <si>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</si>
  <si>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</si>
  <si>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</si>
  <si>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</si>
  <si>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</si>
  <si>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</si>
  <si>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</si>
  <si>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</si>
  <si>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</si>
  <si>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</si>
  <si>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</si>
  <si>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</si>
  <si>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</si>
  <si>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</si>
  <si>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</si>
  <si>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</si>
  <si>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</si>
  <si>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</si>
  <si>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</si>
  <si>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</si>
  <si>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</si>
  <si>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</si>
  <si>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</si>
  <si>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</si>
  <si>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</si>
  <si>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</si>
  <si>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</si>
  <si>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</si>
  <si>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</si>
  <si>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</si>
  <si>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</si>
  <si>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</si>
  <si>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</si>
  <si>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</si>
  <si>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</si>
  <si>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</si>
  <si>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</si>
  <si>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</si>
  <si>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</si>
  <si>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</si>
  <si>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</si>
  <si>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</si>
  <si>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</si>
  <si>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</si>
  <si>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</si>
  <si>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</si>
  <si>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</si>
  <si>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</si>
  <si>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</si>
  <si>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</si>
  <si>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</si>
  <si>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</si>
  <si>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</si>
  <si>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</si>
  <si>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</si>
  <si>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</si>
  <si>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</si>
  <si>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</si>
  <si>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</si>
  <si>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</si>
  <si>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</si>
  <si>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</si>
  <si>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</si>
  <si>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</si>
  <si>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</si>
  <si>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</si>
  <si>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</si>
  <si>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</si>
  <si>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</si>
  <si>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</si>
  <si>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</si>
  <si>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</si>
  <si>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</si>
  <si>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</si>
  <si>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</si>
  <si>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</si>
  <si>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</si>
  <si>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</si>
  <si>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</si>
  <si>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</si>
  <si>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</si>
  <si>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</si>
  <si>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</si>
  <si>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</si>
  <si>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</si>
  <si>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</si>
  <si>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</si>
  <si>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</si>
  <si>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</si>
  <si>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</si>
  <si>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</si>
  <si>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</si>
  <si>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</si>
  <si>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</si>
  <si>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</si>
  <si>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</si>
  <si>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</si>
  <si>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</si>
  <si>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</si>
  <si>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</si>
  <si>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</si>
  <si>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</si>
  <si>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</si>
  <si>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</si>
  <si>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</si>
  <si>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</si>
  <si>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</si>
  <si>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</si>
  <si>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</si>
  <si>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</si>
  <si>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</si>
  <si>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</si>
  <si>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</si>
  <si>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</si>
  <si>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</si>
  <si>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</si>
  <si>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</si>
  <si>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</si>
  <si>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</si>
  <si>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</si>
  <si>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</si>
  <si>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</si>
  <si>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</si>
  <si>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</si>
  <si>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</si>
  <si>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</si>
  <si>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</si>
  <si>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</si>
  <si>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</si>
  <si>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</si>
  <si>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</si>
  <si>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</si>
  <si>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</si>
  <si>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</si>
  <si>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</si>
  <si>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</si>
  <si>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</si>
  <si>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</si>
  <si>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</si>
  <si>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</si>
  <si>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</si>
  <si>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</si>
  <si>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</si>
  <si>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</si>
  <si>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</si>
  <si>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</si>
  <si>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</si>
  <si>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</si>
  <si>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</si>
  <si>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</si>
  <si>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</si>
  <si>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</si>
  <si>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</si>
  <si>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</si>
  <si>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</si>
  <si>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</si>
  <si>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</si>
  <si>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</si>
  <si>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</si>
  <si>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</si>
  <si>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</si>
  <si>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</si>
  <si>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</si>
  <si>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</si>
  <si>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</si>
  <si>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</si>
  <si>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</si>
  <si>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</si>
  <si>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</si>
  <si>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</si>
  <si>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</si>
  <si>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</si>
  <si>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</si>
  <si>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</si>
  <si>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</si>
  <si>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</si>
  <si>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</si>
  <si>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</si>
  <si>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</si>
  <si>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</si>
  <si>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</si>
  <si>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</si>
  <si>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</si>
  <si>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</si>
  <si>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</si>
  <si>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</si>
  <si>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</si>
  <si>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</si>
  <si>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</si>
  <si>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</si>
  <si>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</si>
  <si>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</si>
  <si>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</si>
  <si>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</si>
  <si>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</si>
  <si>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</si>
  <si>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</si>
  <si>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</si>
  <si>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</si>
  <si>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</si>
  <si>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</si>
  <si>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</si>
  <si>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</si>
  <si>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</si>
  <si>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</si>
  <si>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</si>
  <si>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</si>
  <si>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</si>
  <si>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</si>
  <si>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</si>
  <si>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</si>
  <si>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</si>
  <si>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</si>
  <si>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</si>
  <si>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</si>
  <si>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</si>
  <si>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</si>
  <si>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</si>
  <si>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</si>
  <si>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</si>
  <si>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</si>
  <si>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</si>
  <si>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</si>
  <si>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</si>
  <si>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</si>
  <si>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</si>
  <si>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</si>
  <si>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</si>
  <si>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</si>
  <si>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</si>
  <si>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</si>
  <si>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</si>
  <si>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</si>
  <si>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</si>
  <si>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</si>
  <si>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</si>
  <si>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</si>
  <si>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</si>
  <si>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</si>
  <si>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</si>
  <si>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</si>
  <si>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</si>
  <si>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</si>
  <si>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</si>
  <si>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</si>
  <si>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</si>
  <si>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</si>
  <si>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</si>
  <si>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</si>
  <si>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</si>
  <si>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</si>
  <si>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</si>
  <si>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</si>
  <si>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</si>
  <si>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</si>
  <si>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</si>
  <si>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</si>
  <si>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</si>
  <si>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</si>
  <si>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</si>
  <si>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</si>
  <si>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</si>
  <si>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</si>
  <si>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</si>
  <si>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</si>
  <si>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</si>
  <si>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</si>
  <si>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</si>
  <si>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</si>
  <si>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</si>
  <si>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</si>
  <si>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</si>
  <si>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</si>
  <si>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</si>
  <si>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</si>
  <si>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</si>
  <si>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</si>
  <si>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</si>
  <si>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</si>
  <si>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</si>
  <si>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</si>
  <si>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</si>
  <si>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</si>
  <si>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</si>
  <si>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</si>
  <si>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</si>
  <si>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</si>
  <si>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</si>
  <si>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</si>
  <si>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</si>
  <si>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</si>
  <si>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</si>
  <si>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</si>
  <si>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</si>
  <si>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</si>
  <si>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</si>
  <si>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</si>
  <si>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</si>
  <si>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</si>
  <si>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</si>
  <si>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</si>
  <si>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</si>
  <si>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</si>
  <si>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</si>
  <si>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</si>
  <si>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</si>
  <si>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</si>
  <si>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</si>
  <si>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</si>
  <si>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</si>
  <si>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</si>
  <si>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</si>
  <si>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</si>
  <si>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</si>
  <si>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</si>
  <si>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</si>
  <si>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</si>
  <si>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</si>
  <si>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</si>
  <si>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</si>
  <si>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</si>
  <si>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</si>
  <si>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</si>
  <si>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</si>
  <si>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</si>
  <si>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</si>
  <si>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</si>
  <si>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</si>
  <si>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</si>
  <si>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</si>
  <si>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</si>
  <si>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</si>
  <si>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</si>
  <si>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</si>
  <si>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</si>
  <si>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</si>
  <si>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</si>
  <si>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</si>
  <si>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</si>
  <si>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</si>
  <si>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</si>
  <si>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</si>
  <si>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</si>
  <si>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</si>
  <si>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</si>
  <si>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</si>
  <si>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</si>
  <si>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</si>
  <si>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</si>
  <si>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</si>
  <si>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</si>
  <si>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</si>
  <si>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</si>
  <si>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</si>
  <si>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</si>
  <si>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</si>
  <si>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</si>
  <si>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</si>
  <si>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</si>
  <si>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</si>
  <si>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</si>
  <si>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</si>
  <si>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</si>
  <si>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</si>
  <si>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</si>
  <si>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</si>
  <si>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</si>
  <si>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</si>
  <si>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</si>
  <si>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</si>
  <si>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</si>
  <si>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</si>
  <si>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</si>
  <si>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</si>
  <si>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</si>
  <si>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</si>
  <si>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</si>
  <si>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</si>
  <si>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</si>
  <si>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</si>
  <si>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</si>
  <si>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</si>
  <si>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</si>
  <si>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</si>
  <si>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</si>
  <si>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</si>
  <si>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</si>
  <si>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</si>
  <si>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</si>
  <si>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</si>
  <si>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</si>
  <si>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</si>
  <si>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</si>
  <si>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</si>
  <si>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</si>
  <si>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</si>
  <si>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</si>
  <si>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</si>
  <si>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</si>
  <si>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</si>
  <si>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</si>
  <si>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</si>
  <si>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</si>
  <si>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</si>
  <si>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</si>
  <si>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</si>
  <si>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</si>
  <si>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</si>
  <si>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</si>
  <si>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</si>
  <si>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</si>
  <si>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</si>
  <si>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</si>
  <si>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</si>
  <si>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</si>
  <si>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</si>
  <si>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</si>
  <si>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</si>
  <si>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</si>
  <si>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</si>
  <si>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</si>
  <si>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</si>
  <si>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</si>
  <si>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</si>
  <si>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</si>
  <si>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</si>
  <si>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</si>
  <si>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</si>
  <si>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</si>
  <si>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</si>
  <si>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</si>
  <si>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</si>
  <si>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</si>
  <si>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</si>
  <si>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</si>
  <si>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</si>
  <si>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</si>
  <si>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</si>
  <si>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</si>
  <si>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</si>
  <si>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</si>
  <si>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</si>
  <si>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</si>
  <si>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</si>
  <si>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</si>
  <si>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</si>
  <si>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</si>
  <si>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</si>
  <si>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</si>
  <si>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</si>
  <si>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</si>
  <si>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</si>
  <si>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</si>
  <si>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</si>
  <si>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</si>
  <si>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</si>
  <si>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</si>
  <si>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</si>
  <si>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</si>
  <si>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</si>
  <si>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</si>
  <si>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</si>
  <si>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</si>
  <si>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</si>
  <si>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</si>
  <si>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</si>
  <si>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</si>
  <si>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</si>
  <si>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</si>
  <si>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</si>
  <si>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</si>
  <si>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</si>
  <si>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</si>
  <si>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</si>
  <si>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</si>
  <si>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</si>
  <si>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</si>
  <si>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</si>
  <si>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</si>
  <si>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</si>
  <si>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</si>
  <si>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</si>
  <si>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</si>
  <si>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</si>
  <si>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</si>
  <si>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</si>
  <si>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</si>
  <si>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</si>
  <si>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</si>
  <si>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</si>
  <si>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</si>
  <si>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</si>
  <si>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</si>
  <si>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</si>
  <si>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</si>
  <si>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</si>
  <si>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</si>
  <si>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</si>
  <si>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</si>
  <si>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</si>
  <si>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</si>
  <si>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</si>
  <si>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</si>
  <si>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</si>
  <si>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</si>
  <si>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</si>
  <si>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</si>
  <si>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</si>
  <si>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</si>
  <si>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</si>
  <si>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</si>
  <si>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</si>
  <si>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</si>
  <si>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</si>
  <si>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</si>
  <si>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</si>
  <si>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</si>
  <si>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</si>
  <si>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</si>
  <si>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</si>
  <si>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</si>
  <si>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</si>
  <si>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</si>
  <si>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</si>
  <si>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</si>
  <si>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</si>
  <si>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</si>
  <si>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</si>
  <si>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</si>
  <si>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</si>
  <si>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</si>
  <si>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</si>
  <si>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</si>
  <si>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</si>
  <si>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</si>
  <si>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</si>
  <si>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</si>
  <si>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</si>
  <si>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</si>
  <si>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</si>
  <si>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</si>
  <si>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</si>
  <si>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</si>
  <si>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</si>
  <si>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</si>
  <si>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</si>
  <si>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</si>
  <si>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</si>
  <si>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</si>
  <si>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</si>
  <si>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</si>
  <si>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</si>
  <si>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</si>
  <si>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</si>
  <si>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</si>
  <si>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</si>
  <si>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</si>
  <si>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</si>
  <si>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</si>
  <si>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</si>
  <si>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</si>
  <si>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</si>
  <si>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</si>
  <si>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</si>
  <si>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</si>
  <si>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</si>
  <si>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</si>
  <si>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</si>
  <si>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</si>
  <si>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</si>
  <si>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</si>
  <si>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</si>
  <si>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</si>
  <si>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</si>
  <si>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</si>
  <si>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</si>
  <si>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</si>
  <si>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</si>
  <si>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</si>
  <si>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</si>
  <si>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</si>
  <si>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</si>
  <si>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</si>
  <si>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</si>
  <si>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</si>
  <si>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</si>
  <si>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</si>
  <si>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</si>
  <si>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</si>
  <si>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</si>
  <si>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</si>
  <si>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</si>
  <si>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</si>
  <si>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</si>
  <si>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</si>
  <si>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</si>
  <si>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</si>
  <si>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</si>
  <si>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</si>
  <si>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</si>
  <si>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</si>
  <si>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</si>
  <si>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</si>
  <si>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</si>
  <si>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</si>
  <si>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</si>
  <si>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</si>
  <si>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</si>
  <si>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</si>
  <si>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</si>
  <si>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</si>
  <si>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</si>
  <si>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</si>
  <si>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</si>
  <si>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</si>
  <si>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</si>
  <si>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</si>
  <si>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</si>
  <si>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</si>
  <si>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</si>
  <si>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</si>
  <si>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</si>
  <si>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</si>
  <si>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</si>
  <si>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</si>
  <si>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</si>
  <si>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</si>
  <si>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</si>
  <si>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</si>
  <si>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</si>
  <si>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</si>
  <si>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</si>
  <si>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</si>
  <si>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</si>
  <si>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</si>
  <si>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</si>
  <si>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</si>
  <si>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</si>
  <si>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</si>
  <si>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</si>
  <si>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</si>
  <si>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</si>
  <si>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</si>
  <si>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</si>
  <si>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</si>
  <si>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</si>
  <si>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</si>
  <si>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</si>
  <si>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</si>
  <si>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</si>
  <si>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</si>
  <si>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</si>
  <si>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</si>
  <si>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</si>
  <si>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</si>
  <si>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</si>
  <si>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</si>
  <si>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</si>
  <si>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</si>
  <si>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</si>
  <si>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</si>
  <si>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</si>
  <si>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</si>
  <si>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</si>
  <si>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</si>
  <si>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</si>
  <si>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</si>
  <si>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</si>
  <si>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</si>
  <si>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</si>
  <si>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</si>
  <si>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</si>
  <si>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</si>
  <si>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</si>
  <si>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</si>
  <si>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</si>
  <si>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</si>
  <si>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</si>
  <si>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</si>
  <si>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</si>
  <si>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</si>
  <si>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</si>
  <si>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</si>
  <si>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</si>
  <si>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</si>
  <si>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</si>
  <si>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</si>
  <si>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</si>
  <si>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</si>
  <si>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</si>
  <si>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</si>
  <si>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</si>
  <si>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</si>
  <si>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</si>
  <si>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</si>
  <si>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</si>
  <si>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</si>
  <si>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</si>
  <si>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</si>
  <si>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</si>
  <si>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</si>
  <si>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</si>
  <si>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</si>
  <si>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</si>
  <si>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</si>
  <si>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</si>
  <si>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</si>
  <si>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</si>
  <si>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</si>
  <si>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</si>
  <si>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</si>
  <si>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</si>
  <si>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</si>
  <si>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</si>
  <si>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</si>
  <si>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</si>
  <si>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</si>
  <si>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</si>
  <si>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</si>
  <si>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</si>
  <si>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</si>
  <si>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</si>
  <si>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</si>
  <si>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</si>
  <si>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</si>
  <si>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</si>
  <si>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</si>
  <si>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</si>
  <si>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</si>
  <si>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</si>
  <si>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</si>
  <si>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</si>
  <si>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</si>
  <si>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</si>
  <si>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</si>
  <si>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</si>
  <si>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</si>
  <si>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</si>
  <si>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</si>
  <si>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</si>
  <si>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</si>
  <si>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</si>
  <si>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</si>
  <si>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</si>
  <si>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</si>
  <si>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</si>
  <si>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</si>
  <si>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</si>
  <si>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</si>
  <si>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</si>
  <si>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</si>
  <si>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</si>
  <si>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</si>
  <si>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</si>
  <si>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</si>
  <si>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</si>
  <si>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</si>
  <si>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</si>
  <si>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</si>
  <si>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</si>
  <si>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</si>
  <si>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</si>
  <si>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</si>
  <si>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</si>
  <si>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</si>
  <si>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</si>
  <si>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</si>
  <si>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</si>
  <si>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</si>
  <si>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</si>
  <si>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</si>
  <si>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</si>
  <si>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</si>
  <si>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</si>
  <si>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</si>
  <si>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</si>
  <si>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</si>
  <si>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</si>
  <si>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</si>
  <si>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</si>
  <si>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</si>
  <si>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</si>
  <si>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</si>
  <si>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</si>
  <si>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</si>
  <si>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</si>
  <si>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</si>
  <si>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</si>
  <si>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</si>
  <si>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</si>
  <si>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</si>
  <si>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</si>
  <si>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</si>
  <si>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</si>
  <si>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</si>
  <si>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</si>
  <si>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</si>
  <si>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</si>
  <si>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</si>
  <si>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</si>
  <si>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</si>
  <si>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</si>
  <si>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</si>
  <si>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</si>
  <si>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</si>
  <si>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</si>
  <si>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</si>
  <si>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</si>
  <si>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</si>
  <si>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</si>
  <si>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</si>
  <si>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</si>
  <si>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</si>
  <si>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</si>
  <si>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</si>
  <si>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</si>
  <si>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</si>
  <si>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</si>
  <si>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</si>
  <si>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</si>
  <si>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</si>
  <si>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</si>
  <si>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</si>
  <si>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</si>
  <si>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</si>
  <si>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</si>
  <si>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</si>
  <si>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</si>
  <si>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</si>
  <si>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</si>
  <si>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</si>
  <si>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</si>
  <si>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</si>
  <si>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</si>
  <si>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</si>
  <si>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</si>
  <si>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</si>
  <si>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</si>
  <si>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</si>
  <si>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</si>
  <si>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</si>
  <si>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</si>
  <si>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</si>
  <si>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</si>
  <si>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</si>
  <si>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</si>
  <si>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</si>
  <si>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</si>
  <si>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</si>
  <si>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</si>
  <si>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</si>
  <si>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</si>
  <si>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</si>
  <si>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</si>
  <si>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</si>
  <si>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</si>
  <si>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</si>
  <si>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</si>
  <si>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</si>
  <si>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</si>
  <si>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</si>
  <si>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</si>
  <si>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</si>
  <si>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</si>
  <si>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</si>
  <si>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</si>
  <si>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</si>
  <si>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</si>
  <si>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</si>
  <si>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</si>
  <si>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</si>
  <si>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</si>
  <si>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</si>
  <si>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</si>
  <si>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</si>
  <si>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</si>
  <si>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</si>
  <si>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</si>
  <si>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</si>
  <si>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</si>
  <si>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</si>
  <si>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</si>
  <si>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</si>
  <si>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</si>
  <si>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</si>
  <si>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</si>
  <si>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</si>
  <si>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</si>
  <si>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</si>
  <si>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</si>
  <si>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</si>
  <si>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</si>
  <si>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</si>
  <si>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</si>
  <si>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</si>
  <si>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</si>
  <si>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</si>
  <si>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</si>
  <si>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</si>
  <si>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</si>
  <si>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</si>
  <si>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</si>
  <si>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</si>
  <si>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</si>
  <si>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</si>
  <si>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</si>
  <si>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</si>
  <si>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</si>
  <si>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</si>
  <si>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</si>
  <si>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</si>
  <si>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</si>
  <si>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</si>
  <si>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</si>
  <si>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</si>
  <si>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</si>
  <si>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</si>
  <si>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</si>
  <si>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</si>
  <si>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</si>
  <si>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</si>
  <si>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</si>
  <si>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</si>
  <si>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</si>
  <si>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</si>
  <si>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</si>
  <si>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</si>
  <si>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</si>
  <si>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</si>
  <si>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</si>
  <si>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</si>
  <si>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</si>
  <si>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</si>
  <si>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</si>
  <si>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</si>
  <si>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</si>
  <si>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</si>
  <si>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</si>
  <si>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</si>
  <si>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</si>
  <si>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</si>
  <si>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</si>
  <si>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</si>
  <si>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</si>
  <si>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</si>
  <si>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</si>
  <si>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</si>
  <si>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</si>
  <si>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</si>
  <si>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</si>
  <si>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</si>
  <si>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</si>
  <si>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</si>
  <si>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</si>
  <si>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</si>
  <si>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</si>
  <si>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</si>
  <si>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</si>
  <si>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</si>
  <si>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</si>
  <si>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</si>
  <si>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</si>
  <si>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</si>
  <si>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</si>
  <si>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</si>
  <si>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</si>
  <si>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</si>
  <si>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</si>
  <si>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</si>
  <si>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</si>
  <si>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</si>
  <si>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</si>
  <si>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</si>
  <si>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</si>
  <si>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</si>
  <si>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</si>
  <si>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</si>
  <si>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</si>
  <si>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</si>
  <si>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</si>
  <si>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</si>
  <si>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</si>
  <si>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</si>
  <si>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</si>
  <si>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</si>
  <si>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</si>
  <si>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</si>
  <si>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</si>
  <si>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</si>
  <si>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</si>
  <si>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</si>
  <si>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</si>
  <si>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</si>
  <si>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</si>
  <si>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</si>
  <si>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</si>
  <si>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</si>
  <si>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</si>
  <si>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</si>
  <si>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</si>
  <si>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</si>
  <si>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</si>
  <si>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</si>
  <si>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</si>
  <si>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</si>
  <si>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</si>
  <si>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</si>
  <si>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</si>
  <si>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</si>
  <si>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</si>
  <si>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</si>
  <si>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</si>
  <si>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</si>
  <si>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</si>
  <si>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</si>
  <si>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</si>
  <si>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</si>
  <si>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</si>
  <si>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</si>
  <si>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</si>
  <si>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</si>
  <si>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</si>
  <si>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</si>
  <si>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</si>
  <si>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</si>
  <si>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</si>
  <si>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</si>
  <si>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</si>
  <si>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</si>
  <si>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</si>
  <si>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</si>
  <si>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</si>
  <si>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</si>
  <si>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</si>
  <si>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</si>
  <si>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</si>
  <si>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</si>
  <si>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</si>
  <si>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</si>
  <si>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</si>
  <si>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</si>
  <si>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</si>
  <si>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</si>
  <si>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</si>
  <si>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</si>
  <si>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</si>
  <si>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</si>
  <si>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</si>
  <si>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</si>
  <si>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</si>
  <si>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</si>
  <si>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</si>
  <si>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</si>
  <si>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</si>
  <si>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</si>
  <si>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</si>
  <si>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</si>
  <si>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</si>
  <si>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</si>
  <si>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</si>
  <si>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</si>
  <si>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</si>
  <si>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</si>
  <si>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</si>
  <si>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</si>
  <si>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</si>
  <si>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</si>
  <si>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</si>
  <si>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</si>
  <si>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</si>
  <si>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</si>
  <si>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</si>
  <si>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</si>
  <si>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</si>
  <si>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</si>
  <si>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</si>
  <si>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</si>
  <si>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</si>
  <si>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</si>
  <si>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</si>
  <si>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</si>
  <si>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</si>
  <si>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</si>
  <si>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</si>
  <si>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</si>
  <si>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</si>
  <si>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</si>
  <si>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</si>
  <si>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</si>
  <si>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</si>
  <si>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</si>
  <si>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</si>
  <si>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</si>
  <si>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</si>
  <si>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</si>
  <si>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</si>
  <si>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</si>
  <si>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</si>
  <si>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</si>
  <si>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</si>
  <si>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</si>
  <si>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</si>
  <si>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</si>
  <si>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</si>
  <si>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</si>
  <si>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</si>
  <si>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</si>
  <si>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</si>
  <si>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</si>
  <si>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</si>
  <si>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</si>
  <si>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</si>
  <si>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</si>
  <si>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</si>
  <si>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</si>
  <si>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</si>
  <si>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</si>
  <si>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</si>
  <si>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</si>
  <si>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</si>
  <si>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</si>
  <si>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</si>
  <si>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</si>
  <si>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</si>
  <si>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</si>
  <si>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</si>
  <si>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</si>
  <si>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</si>
  <si>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</si>
  <si>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</si>
  <si>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</si>
  <si>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</si>
  <si>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</si>
  <si>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</si>
  <si>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</si>
  <si>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</si>
  <si>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</si>
  <si>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</si>
  <si>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</si>
  <si>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</si>
  <si>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</si>
  <si>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</si>
  <si>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</si>
  <si>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</si>
  <si>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</si>
  <si>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</si>
  <si>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</si>
  <si>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</si>
  <si>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</si>
  <si>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</si>
  <si>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</si>
  <si>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</si>
  <si>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</si>
  <si>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</si>
  <si>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</si>
  <si>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</si>
  <si>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</si>
  <si>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</si>
  <si>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</si>
  <si>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</si>
  <si>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</si>
  <si>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</si>
  <si>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</si>
  <si>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</si>
  <si>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</si>
  <si>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</si>
  <si>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</si>
  <si>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</si>
  <si>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</si>
  <si>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</si>
  <si>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</si>
  <si>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</si>
  <si>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</si>
  <si>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</si>
  <si>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</si>
  <si>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</si>
  <si>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</si>
  <si>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</si>
  <si>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</si>
  <si>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</si>
  <si>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</si>
  <si>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</si>
  <si>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</si>
  <si>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</si>
  <si>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</si>
  <si>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</si>
  <si>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</si>
  <si>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</si>
  <si>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</si>
  <si>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</si>
  <si>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</si>
  <si>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</si>
  <si>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</si>
  <si>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</si>
  <si>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</si>
  <si>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</si>
  <si>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</si>
  <si>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</si>
  <si>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</si>
  <si>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</si>
  <si>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</si>
  <si>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</si>
  <si>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</si>
  <si>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</si>
  <si>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</si>
  <si>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</si>
  <si>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</si>
  <si>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</si>
  <si>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</si>
  <si>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</si>
  <si>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</si>
  <si>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</si>
  <si>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</si>
  <si>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</si>
  <si>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</si>
  <si>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</si>
  <si>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</si>
  <si>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</si>
  <si>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</si>
  <si>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</si>
  <si>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</si>
  <si>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</si>
  <si>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</si>
  <si>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</si>
  <si>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</si>
  <si>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</si>
  <si>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</si>
  <si>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</si>
  <si>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</si>
  <si>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</si>
  <si>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</si>
  <si>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</si>
  <si>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</si>
  <si>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</si>
  <si>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</si>
  <si>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</si>
  <si>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</si>
  <si>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</si>
  <si>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</si>
  <si>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</si>
  <si>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</si>
  <si>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</si>
  <si>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</si>
  <si>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</si>
  <si>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</si>
  <si>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</si>
  <si>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</si>
  <si>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</si>
  <si>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</si>
  <si>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</si>
  <si>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</si>
  <si>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</si>
  <si>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</si>
  <si>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</si>
  <si>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</si>
  <si>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</si>
  <si>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</si>
  <si>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</si>
  <si>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</si>
  <si>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</si>
  <si>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</si>
  <si>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</si>
  <si>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</si>
  <si>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</si>
  <si>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</si>
  <si>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</si>
  <si>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</si>
  <si>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</si>
  <si>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</si>
  <si>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</si>
  <si>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</si>
  <si>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</si>
  <si>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</si>
  <si>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</si>
  <si>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</si>
  <si>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</si>
  <si>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</si>
  <si>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</si>
  <si>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</si>
  <si>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</si>
  <si>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</si>
  <si>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</si>
  <si>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</si>
  <si>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</si>
  <si>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</si>
  <si>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</si>
  <si>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</si>
  <si>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</si>
  <si>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</si>
  <si>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</si>
  <si>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</si>
  <si>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</si>
  <si>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</si>
  <si>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</si>
  <si>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</si>
  <si>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</si>
  <si>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</si>
  <si>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</si>
  <si>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</si>
  <si>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</si>
  <si>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</si>
  <si>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</si>
  <si>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</si>
  <si>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</si>
  <si>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</si>
  <si>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</si>
  <si>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</si>
  <si>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</si>
  <si>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</si>
  <si>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</si>
  <si>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</si>
  <si>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</si>
  <si>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</si>
  <si>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</si>
  <si>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</si>
  <si>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</si>
  <si>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</si>
  <si>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</si>
  <si>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</si>
  <si>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</si>
  <si>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</si>
  <si>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</si>
  <si>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</si>
  <si>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</si>
  <si>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</si>
  <si>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</si>
  <si>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</si>
  <si>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</si>
  <si>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</si>
  <si>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</si>
  <si>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</si>
  <si>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</si>
  <si>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</si>
  <si>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</si>
  <si>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</si>
  <si>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</si>
  <si>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</si>
  <si>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</si>
  <si>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</si>
  <si>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</si>
  <si>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</si>
  <si>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</si>
  <si>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</si>
  <si>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</si>
  <si>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</si>
  <si>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</si>
  <si>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</si>
  <si>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</si>
  <si>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</si>
  <si>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</si>
  <si>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</si>
  <si>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</si>
  <si>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</si>
  <si>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</si>
  <si>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</si>
  <si>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</si>
  <si>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</si>
  <si>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</si>
  <si>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</si>
  <si>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</si>
  <si>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</si>
  <si>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</si>
  <si>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</si>
  <si>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</si>
  <si>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</si>
  <si>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</si>
  <si>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</si>
  <si>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</si>
  <si>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</si>
  <si>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</si>
  <si>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</si>
  <si>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</si>
  <si>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</si>
  <si>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</si>
  <si>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</si>
  <si>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</si>
  <si>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</si>
  <si>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</si>
  <si>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</si>
  <si>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</si>
  <si>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</si>
  <si>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</si>
  <si>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</si>
  <si>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</si>
  <si>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</si>
  <si>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</si>
  <si>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</si>
  <si>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</si>
  <si>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</si>
  <si>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</si>
  <si>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</si>
  <si>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</si>
  <si>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</si>
  <si>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</si>
  <si>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</si>
  <si>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</si>
  <si>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</si>
  <si>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</si>
  <si>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</si>
  <si>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</si>
  <si>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</si>
  <si>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</si>
  <si>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</si>
  <si>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</si>
  <si>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</si>
  <si>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</si>
  <si>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</si>
  <si>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</si>
  <si>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</si>
  <si>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</si>
  <si>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</si>
  <si>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</si>
  <si>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</si>
  <si>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</si>
  <si>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</si>
  <si>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</si>
  <si>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</si>
  <si>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</si>
  <si>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</si>
  <si>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</si>
  <si>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</si>
  <si>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</si>
  <si>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</si>
  <si>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</si>
  <si>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</si>
  <si>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</si>
  <si>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</si>
  <si>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</si>
  <si>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</si>
  <si>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</si>
  <si>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</si>
  <si>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</si>
  <si>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</si>
  <si>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</si>
  <si>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</si>
  <si>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</si>
  <si>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</si>
  <si>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</si>
  <si>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</si>
  <si>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</si>
  <si>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</si>
  <si>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</si>
  <si>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</si>
  <si>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</si>
  <si>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</si>
  <si>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</si>
  <si>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</si>
  <si>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</si>
  <si>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</si>
  <si>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</si>
  <si>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</si>
  <si>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</si>
  <si>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</si>
  <si>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</si>
  <si>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</si>
  <si>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</si>
  <si>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</si>
  <si>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</si>
  <si>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</si>
  <si>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</si>
  <si>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</si>
  <si>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</si>
  <si>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</si>
  <si>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</si>
  <si>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</si>
  <si>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</si>
  <si>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</si>
  <si>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</si>
  <si>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</si>
  <si>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</si>
  <si>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</si>
  <si>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</si>
  <si>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</si>
  <si>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</si>
  <si>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</si>
  <si>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</si>
  <si>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</si>
  <si>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</si>
  <si>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</si>
  <si>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</si>
  <si>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</si>
  <si>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</si>
  <si>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</si>
  <si>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</si>
  <si>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</si>
  <si>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</si>
  <si>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</si>
  <si>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</si>
  <si>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</si>
  <si>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</si>
  <si>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</si>
  <si>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</si>
  <si>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</si>
  <si>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</si>
  <si>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</si>
  <si>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</si>
  <si>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</si>
  <si>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</si>
  <si>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</si>
  <si>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</si>
  <si>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</si>
  <si>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</si>
  <si>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</si>
  <si>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</si>
  <si>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</si>
  <si>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</si>
  <si>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</si>
  <si>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</si>
  <si>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</si>
  <si>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</si>
  <si>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</si>
  <si>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</si>
  <si>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</si>
  <si>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</si>
  <si>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</si>
  <si>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</si>
  <si>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</si>
  <si>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</si>
  <si>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</si>
  <si>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</si>
  <si>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</si>
  <si>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</si>
  <si>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</si>
  <si>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</si>
  <si>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</si>
  <si>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</si>
  <si>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</si>
  <si>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</si>
  <si>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</si>
  <si>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</si>
  <si>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</si>
  <si>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</si>
  <si>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</si>
  <si>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</si>
  <si>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</si>
  <si>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</si>
  <si>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</si>
  <si>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</si>
  <si>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</si>
  <si>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</si>
  <si>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</si>
  <si>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</si>
  <si>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</si>
  <si>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</si>
  <si>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</si>
  <si>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</si>
  <si>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</si>
  <si>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</si>
  <si>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</si>
  <si>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</si>
  <si>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</si>
  <si>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</si>
  <si>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</si>
  <si>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</si>
  <si>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</si>
  <si>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</si>
  <si>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</si>
  <si>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</si>
  <si>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</si>
  <si>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</si>
  <si>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</si>
  <si>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</si>
  <si>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</si>
  <si>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</si>
  <si>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</si>
  <si>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</si>
  <si>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</si>
  <si>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</si>
  <si>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</si>
  <si>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</si>
  <si>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</si>
  <si>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</si>
  <si>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</si>
  <si>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</si>
  <si>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</si>
  <si>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</si>
  <si>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</si>
  <si>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</si>
  <si>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</si>
  <si>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</si>
  <si>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</si>
  <si>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</si>
  <si>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</si>
  <si>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</si>
  <si>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</si>
  <si>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</si>
  <si>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</si>
  <si>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</si>
  <si>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</si>
  <si>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</si>
  <si>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</si>
  <si>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</si>
  <si>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</si>
  <si>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</si>
  <si>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</si>
  <si>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</si>
  <si>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</si>
  <si>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</si>
  <si>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</si>
  <si>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</si>
  <si>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</si>
  <si>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</si>
  <si>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</si>
  <si>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</si>
  <si>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</si>
  <si>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</si>
  <si>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</si>
  <si>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</si>
  <si>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</si>
  <si>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</si>
  <si>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</si>
  <si>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</si>
  <si>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</si>
  <si>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</si>
  <si>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</si>
  <si>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</si>
  <si>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</si>
  <si>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</si>
  <si>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</si>
  <si>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</si>
  <si>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</si>
  <si>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</si>
  <si>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</si>
  <si>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</si>
  <si>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</si>
  <si>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</si>
  <si>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</si>
  <si>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</si>
  <si>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</si>
  <si>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</si>
  <si>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</si>
  <si>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</si>
  <si>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</si>
  <si>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</si>
  <si>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</si>
  <si>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</si>
  <si>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</si>
  <si>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</si>
  <si>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</si>
  <si>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</si>
  <si>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</si>
  <si>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</si>
  <si>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</si>
  <si>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</si>
  <si>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</si>
  <si>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</si>
  <si>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</si>
  <si>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</si>
  <si>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</si>
  <si>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</si>
  <si>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</si>
  <si>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</si>
  <si>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</si>
  <si>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</si>
  <si>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</si>
  <si>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</si>
  <si>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</si>
  <si>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</si>
  <si>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</si>
  <si>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</si>
  <si>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</si>
  <si>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</si>
  <si>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</si>
  <si>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</si>
  <si>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</si>
  <si>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</si>
  <si>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</si>
  <si>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</si>
  <si>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</si>
  <si>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</si>
  <si>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</si>
  <si>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</si>
  <si>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</si>
  <si>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</si>
  <si>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</si>
  <si>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</si>
  <si>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</si>
  <si>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</si>
  <si>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</si>
  <si>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</si>
  <si>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</si>
  <si>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</si>
  <si>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</si>
  <si>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</si>
  <si>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</si>
  <si>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</si>
  <si>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</si>
  <si>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</si>
  <si>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</si>
  <si>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</si>
  <si>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</si>
  <si>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</si>
  <si>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</si>
  <si>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</si>
  <si>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</si>
  <si>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</si>
  <si>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</si>
  <si>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</si>
  <si>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</si>
  <si>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</si>
  <si>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</si>
  <si>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</si>
  <si>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</si>
  <si>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</si>
  <si>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</si>
  <si>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</si>
  <si>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</si>
  <si>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</si>
  <si>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</si>
  <si>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</si>
  <si>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</si>
  <si>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</si>
  <si>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</si>
  <si>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</si>
  <si>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</si>
  <si>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</si>
  <si>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</si>
  <si>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</si>
  <si>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</si>
  <si>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</si>
  <si>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</si>
  <si>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</si>
  <si>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</si>
  <si>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</si>
  <si>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</si>
  <si>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</si>
  <si>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</si>
  <si>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</si>
  <si>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</si>
  <si>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</si>
  <si>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</si>
  <si>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</si>
  <si>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</si>
  <si>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</si>
  <si>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</si>
  <si>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</si>
  <si>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</si>
  <si>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</si>
  <si>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</si>
  <si>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</si>
  <si>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</si>
  <si>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</si>
  <si>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</si>
  <si>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</si>
  <si>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</si>
  <si>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</si>
  <si>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</si>
  <si>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</si>
  <si>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</si>
  <si>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</si>
  <si>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</si>
  <si>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</si>
  <si>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</si>
  <si>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</si>
  <si>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</si>
  <si>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</si>
  <si>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</si>
  <si>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</si>
  <si>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</si>
  <si>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</si>
  <si>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</si>
  <si>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</si>
  <si>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</si>
  <si>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</si>
  <si>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</si>
  <si>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</si>
  <si>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</si>
  <si>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</si>
  <si>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</si>
  <si>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</si>
  <si>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</si>
  <si>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</si>
  <si>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</si>
  <si>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</si>
  <si>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</si>
  <si>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</si>
  <si>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</si>
  <si>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</si>
  <si>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</si>
  <si>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</si>
  <si>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</si>
  <si>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</si>
  <si>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</si>
  <si>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</si>
  <si>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</si>
  <si>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</si>
  <si>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</si>
  <si>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</si>
  <si>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</si>
  <si>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</si>
  <si>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</si>
  <si>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</si>
  <si>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</si>
  <si>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</si>
  <si>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</si>
  <si>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</si>
  <si>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</si>
  <si>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</si>
  <si>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</si>
  <si>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</si>
  <si>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</si>
  <si>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</si>
  <si>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</si>
  <si>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</si>
  <si>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</si>
  <si>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</si>
  <si>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</si>
  <si>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</si>
  <si>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</si>
  <si>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</si>
  <si>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</si>
  <si>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</si>
  <si>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</si>
  <si>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</si>
  <si>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</si>
  <si>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</si>
  <si>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</si>
  <si>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</si>
  <si>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</si>
  <si>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</si>
  <si>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</si>
  <si>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</si>
  <si>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</si>
  <si>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</si>
  <si>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</si>
  <si>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</si>
  <si>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</si>
  <si>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</si>
  <si>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</si>
  <si>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</si>
  <si>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</si>
  <si>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</si>
  <si>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</si>
  <si>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</si>
  <si>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</si>
  <si>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</si>
  <si>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</si>
  <si>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</si>
  <si>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</si>
  <si>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</si>
  <si>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</si>
  <si>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</si>
  <si>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</si>
  <si>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</si>
  <si>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</si>
  <si>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</si>
  <si>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</si>
  <si>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</si>
  <si>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</si>
  <si>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</si>
  <si>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</si>
  <si>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</si>
  <si>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</si>
  <si>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</si>
  <si>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</si>
  <si>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</si>
  <si>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</si>
  <si>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</si>
  <si>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</si>
  <si>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</si>
  <si>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</si>
  <si>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</si>
  <si>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</si>
  <si>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</si>
  <si>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</si>
  <si>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</si>
  <si>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</si>
  <si>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</si>
  <si>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</si>
  <si>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</si>
  <si>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</si>
  <si>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</si>
  <si>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</si>
  <si>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</si>
  <si>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</si>
  <si>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</si>
  <si>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</si>
  <si>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</si>
  <si>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</si>
  <si>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</si>
  <si>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</si>
  <si>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</si>
  <si>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</si>
  <si>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</si>
  <si>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</si>
  <si>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</si>
  <si>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</si>
  <si>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</si>
  <si>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</si>
  <si>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</si>
  <si>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</si>
  <si>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</si>
  <si>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</si>
  <si>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</si>
  <si>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</si>
  <si>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</si>
  <si>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</si>
  <si>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</si>
  <si>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</si>
  <si>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</si>
  <si>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</si>
  <si>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</si>
  <si>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</si>
  <si>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</si>
  <si>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</si>
  <si>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</si>
  <si>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</si>
  <si>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</si>
  <si>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</si>
  <si>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</si>
  <si>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</si>
  <si>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</si>
  <si>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</si>
  <si>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</si>
  <si>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</si>
  <si>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</si>
  <si>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</si>
  <si>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</si>
  <si>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</si>
  <si>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</si>
  <si>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</si>
  <si>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</si>
  <si>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</si>
  <si>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</si>
  <si>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</si>
  <si>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</si>
  <si>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Orlando Smith</t>
  </si>
  <si>
    <t>260-747-4154</t>
  </si>
  <si>
    <t>Trade Compliance Analyst</t>
  </si>
  <si>
    <t>www.fwmetals.com</t>
  </si>
  <si>
    <t>G&amp;S Bar and Wire LLC</t>
  </si>
  <si>
    <t>4000 E Lincoln Way Wooster, OH 44691</t>
  </si>
  <si>
    <t>GSTradeCompliance@barandwire.com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</si>
</sst>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7" borderId="61" xfId="0" applyFont="1" applyFill="1" applyBorder="1" applyAlignment="1" applyProtection="1">
      <alignment horizontal="left" vertical="center" wrapText="1"/>
      <protection locked="0"/>
    </xf>
    <xf numFmtId="0" fontId="15" fillId="37" borderId="10" xfId="0" applyFont="1" applyFill="1" applyBorder="1" applyAlignment="1" applyProtection="1">
      <alignment horizontal="left" vertical="center" wrapText="1"/>
      <protection locked="0"/>
    </xf>
    <xf numFmtId="0" fontId="15" fillId="37" borderId="37"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GSTradeCompliance@barandwire.com" TargetMode="External"/><Relationship Id="rId4" Type="http://schemas.openxmlformats.org/officeDocument/2006/relationships/hyperlink" Target="mailto:GSTradeCompliance@barandwi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B7E0F4-48E8-45CE-9128-D3EACD1260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A9768B8-98C6-471A-86FF-B9175A3828D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4"/>
      <c r="G3" s="414"/>
      <c r="H3" s="414"/>
      <c r="I3" s="175"/>
      <c r="J3" s="160" t="s">
        <v>15654</v>
      </c>
      <c r="K3" s="44"/>
      <c r="L3" s="133"/>
      <c r="M3" s="124"/>
      <c r="N3" s="124"/>
      <c r="O3" s="125"/>
      <c r="P3" s="138">
        <f>MATCH($D$3,LN,0)</f>
        <v>1</v>
      </c>
    </row>
    <row r="4" spans="1:34" ht="15.75">
      <c r="A4" s="42"/>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19" t="str">
        <f ca="1">OFFSET(L!$C$1,MATCH("Declaration"&amp;ADDRESS(ROW(),COLUMN(),4),L!$A:$A,0)-1,SL,,)</f>
        <v>Company Information</v>
      </c>
      <c r="C7" s="419"/>
      <c r="D7" s="419"/>
      <c r="E7" s="419"/>
      <c r="F7" s="419"/>
      <c r="G7" s="419"/>
      <c r="H7" s="419"/>
      <c r="I7" s="419"/>
      <c r="J7" s="41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56" t="s">
        <v>15659</v>
      </c>
      <c r="E8" s="457"/>
      <c r="F8" s="457"/>
      <c r="G8" s="457"/>
      <c r="H8" s="457"/>
      <c r="I8" s="457"/>
      <c r="J8" s="45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6" t="s">
        <v>494</v>
      </c>
      <c r="E9" s="417"/>
      <c r="F9" s="417"/>
      <c r="G9" s="41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0" t="str">
        <f ca="1">OFFSET(L!$C$1,MATCH("Declaration"&amp;ADDRESS(ROW(),COLUMN(),4)&amp;LEFT($D$9,1),L!$A:$A,0)-1,SL,,)</f>
        <v>Description of Scope:</v>
      </c>
      <c r="C10" s="144"/>
      <c r="D10" s="411"/>
      <c r="E10" s="412"/>
      <c r="F10" s="412"/>
      <c r="G10" s="412"/>
      <c r="H10" s="412"/>
      <c r="I10" s="412"/>
      <c r="J10" s="41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1"/>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ustomHeight="1">
      <c r="A14" s="46"/>
      <c r="B14" s="48" t="str">
        <f ca="1">OFFSET(L!$C$1,MATCH("Declaration"&amp;ADDRESS(ROW(),COLUMN(),4),L!$A:$A,0)-1,SL,,)</f>
        <v>Address:</v>
      </c>
      <c r="C14" s="87"/>
      <c r="D14" s="456" t="s">
        <v>15660</v>
      </c>
      <c r="E14" s="457"/>
      <c r="F14" s="457"/>
      <c r="G14" s="457"/>
      <c r="H14" s="457"/>
      <c r="I14" s="457"/>
      <c r="J14" s="45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15655</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2" t="s">
        <v>15661</v>
      </c>
      <c r="E16" s="423"/>
      <c r="F16" s="423"/>
      <c r="G16" s="423"/>
      <c r="H16" s="423"/>
      <c r="I16" s="423"/>
      <c r="J16" s="42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15656</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0" t="s">
        <v>15655</v>
      </c>
      <c r="E18" s="441"/>
      <c r="F18" s="441"/>
      <c r="G18" s="441"/>
      <c r="H18" s="441"/>
      <c r="I18" s="441"/>
      <c r="J18" s="44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15657</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2" t="s">
        <v>15661</v>
      </c>
      <c r="E20" s="423"/>
      <c r="F20" s="423"/>
      <c r="G20" s="423"/>
      <c r="H20" s="423"/>
      <c r="I20" s="423"/>
      <c r="J20" s="42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15656</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44816</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1"/>
      <c r="I37" s="431"/>
      <c r="J37" s="431"/>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5"/>
      <c r="E57" s="426"/>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5"/>
      <c r="E58" s="426"/>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5"/>
      <c r="E59" s="426"/>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3" t="str">
        <f ca="1">OFFSET(L!$C$1,MATCH("Declaration"&amp;ADDRESS(ROW(),COLUMN(),4),L!$A:$A,0)-1,SL,,)</f>
        <v>Answer the Following Questions at a Company Level</v>
      </c>
      <c r="C73" s="443"/>
      <c r="D73" s="443"/>
      <c r="E73" s="443"/>
      <c r="F73" s="443"/>
      <c r="G73" s="443"/>
      <c r="H73" s="443"/>
      <c r="I73" s="443"/>
      <c r="J73" s="44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488</v>
      </c>
      <c r="E77" s="390"/>
      <c r="F77" s="65"/>
      <c r="G77" s="401" t="s">
        <v>15658</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6" t="s">
        <v>488</v>
      </c>
      <c r="E85" s="437"/>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9" priority="68" stopIfTrue="1">
      <formula>AND(OR($D$26="No",AND($D$26="Yes",$D$32="No")),OR($D$27="No",AND($D$27="Yes",$D$33="No")),OR($D$28="No",AND($D$28="Yes",$D$34="No")),OR($D$29="No",AND($D$29="Yes",$D$35="No")))</formula>
    </cfRule>
    <cfRule type="expression" dxfId="88" priority="69" stopIfTrue="1">
      <formula>IF(D75="",TRUE)</formula>
    </cfRule>
  </conditionalFormatting>
  <conditionalFormatting sqref="D26:E26">
    <cfRule type="expression" dxfId="87" priority="120" stopIfTrue="1">
      <formula>IF($D$26="",TRUE)</formula>
    </cfRule>
  </conditionalFormatting>
  <conditionalFormatting sqref="D27:E27">
    <cfRule type="expression" dxfId="86" priority="127" stopIfTrue="1">
      <formula>IF($D$27="",TRUE)</formula>
    </cfRule>
  </conditionalFormatting>
  <conditionalFormatting sqref="D28:E28">
    <cfRule type="expression" dxfId="85" priority="128" stopIfTrue="1">
      <formula>IF($D$28="",TRUE)</formula>
    </cfRule>
  </conditionalFormatting>
  <conditionalFormatting sqref="D29:E29">
    <cfRule type="expression" dxfId="84" priority="129" stopIfTrue="1">
      <formula>IF($D$29="",TRUE)</formula>
    </cfRule>
  </conditionalFormatting>
  <conditionalFormatting sqref="D9:G9">
    <cfRule type="expression" dxfId="82" priority="135" stopIfTrue="1">
      <formula>IF($D$9="",TRUE)</formula>
    </cfRule>
  </conditionalFormatting>
  <conditionalFormatting sqref="D15:J15">
    <cfRule type="expression" dxfId="81" priority="136" stopIfTrue="1">
      <formula>IF($D$15="",TRUE)</formula>
    </cfRule>
  </conditionalFormatting>
  <conditionalFormatting sqref="D17:J17">
    <cfRule type="expression" dxfId="79" priority="5" stopIfTrue="1">
      <formula>IF($D$17="",TRUE)</formula>
    </cfRule>
  </conditionalFormatting>
  <conditionalFormatting sqref="D22:E22">
    <cfRule type="expression" dxfId="78" priority="142" stopIfTrue="1">
      <formula>IF($D$22="",TRUE)</formula>
    </cfRule>
  </conditionalFormatting>
  <conditionalFormatting sqref="D10:J10">
    <cfRule type="expression" dxfId="77" priority="39" stopIfTrue="1">
      <formula>IF($D$9=$Q$9,TRUE)</formula>
    </cfRule>
    <cfRule type="expression" dxfId="76" priority="149" stopIfTrue="1">
      <formula>IF(AND($D$10="",$D$9=$R$9),TRUE)</formula>
    </cfRule>
  </conditionalFormatting>
  <conditionalFormatting sqref="D34:E34 D40:E40 D52:E52 D58:E58 D64:E64 D70:E70">
    <cfRule type="expression" dxfId="75" priority="32" stopIfTrue="1">
      <formula>$P$28=""</formula>
    </cfRule>
  </conditionalFormatting>
  <conditionalFormatting sqref="D35:E35 D41:E41 D53:E53 D59:E59 D65:E65 D71:E71">
    <cfRule type="expression" dxfId="74" priority="147" stopIfTrue="1">
      <formula>$P$29=""</formula>
    </cfRule>
  </conditionalFormatting>
  <conditionalFormatting sqref="D32:E32">
    <cfRule type="expression" dxfId="73" priority="125" stopIfTrue="1">
      <formula>$P$26=""</formula>
    </cfRule>
  </conditionalFormatting>
  <conditionalFormatting sqref="D32:E32">
    <cfRule type="expression" dxfId="72" priority="38" stopIfTrue="1">
      <formula>IF(AND(OR($D$26="Yes",$D$26=""),$D$32=""),1,0)</formula>
    </cfRule>
  </conditionalFormatting>
  <conditionalFormatting sqref="D38 D50 D56 D62 D68">
    <cfRule type="expression" dxfId="71" priority="34" stopIfTrue="1">
      <formula>$P$32=""</formula>
    </cfRule>
  </conditionalFormatting>
  <conditionalFormatting sqref="D39:E39 D51 D57 D63 D69">
    <cfRule type="expression" dxfId="70" priority="33" stopIfTrue="1">
      <formula>$P$33=""</formula>
    </cfRule>
  </conditionalFormatting>
  <conditionalFormatting sqref="D40 D52 D58 D64 D70">
    <cfRule type="expression" dxfId="69" priority="23" stopIfTrue="1">
      <formula>$P$34=""</formula>
    </cfRule>
    <cfRule type="expression" dxfId="68" priority="145" stopIfTrue="1">
      <formula>IF(AND(OR($D$28="Yes",$D$28=""),D40=""),1,0)</formula>
    </cfRule>
  </conditionalFormatting>
  <conditionalFormatting sqref="D41 D53 D59 D65 D71">
    <cfRule type="expression" dxfId="67" priority="31" stopIfTrue="1">
      <formula>$P$35=""</formula>
    </cfRule>
  </conditionalFormatting>
  <conditionalFormatting sqref="D38:E38 D50:E50 D56:E56 D62:E62 D68:E68">
    <cfRule type="expression" dxfId="66" priority="36" stopIfTrue="1">
      <formula>$P$26=""</formula>
    </cfRule>
    <cfRule type="expression" dxfId="65" priority="37" stopIfTrue="1">
      <formula>IF(AND(OR($D$26="Yes",$D$26=""),D38=""),1,0)</formula>
    </cfRule>
  </conditionalFormatting>
  <conditionalFormatting sqref="G85:J85">
    <cfRule type="expression" dxfId="64" priority="30" stopIfTrue="1">
      <formula>IF(AND($D$85="Yes, using other format (describe)",$G$85=""),TRUE)</formula>
    </cfRule>
  </conditionalFormatting>
  <conditionalFormatting sqref="D39:E39 D51:E51 D57:E57 D63:E63 D69:E69">
    <cfRule type="expression" dxfId="63" priority="143" stopIfTrue="1">
      <formula>$P$39=""</formula>
    </cfRule>
    <cfRule type="expression" dxfId="62" priority="144" stopIfTrue="1">
      <formula>IF(AND(OR($D$27="Yes",$D$27=""),D39=""),1,0)</formula>
    </cfRule>
  </conditionalFormatting>
  <conditionalFormatting sqref="D33:E33">
    <cfRule type="expression" dxfId="61" priority="25" stopIfTrue="1">
      <formula>IF(AND(OR($D$27="Yes",$D$27=""),$D$33=""),1,0)</formula>
    </cfRule>
    <cfRule type="expression" dxfId="60" priority="26" stopIfTrue="1">
      <formula>$P$27=""</formula>
    </cfRule>
  </conditionalFormatting>
  <conditionalFormatting sqref="D34:E34">
    <cfRule type="expression" dxfId="59" priority="146" stopIfTrue="1">
      <formula>IF(AND(OR($D$28="Yes",$D$28=""),$D$34=""),1,0)</formula>
    </cfRule>
  </conditionalFormatting>
  <conditionalFormatting sqref="D41:E41 D53:E53 D59:E59 D65:E65 D71:E71">
    <cfRule type="expression" dxfId="58" priority="148" stopIfTrue="1">
      <formula>IF(AND(OR($D$29="Yes",$D$29=""),D41=""),1,0)</formula>
    </cfRule>
  </conditionalFormatting>
  <conditionalFormatting sqref="D35:E35">
    <cfRule type="expression" dxfId="57" priority="22" stopIfTrue="1">
      <formula>IF(AND(OR($D$29="Yes",$D$29=""),$D$35=""),1,0)</formula>
    </cfRule>
  </conditionalFormatting>
  <conditionalFormatting sqref="D46:E46">
    <cfRule type="expression" dxfId="55" priority="8" stopIfTrue="1">
      <formula>$P$28=""</formula>
    </cfRule>
  </conditionalFormatting>
  <conditionalFormatting sqref="D47:E47">
    <cfRule type="expression" dxfId="54" priority="16" stopIfTrue="1">
      <formula>$P$29=""</formula>
    </cfRule>
  </conditionalFormatting>
  <conditionalFormatting sqref="D44">
    <cfRule type="expression" dxfId="53" priority="10" stopIfTrue="1">
      <formula>$P$32=""</formula>
    </cfRule>
  </conditionalFormatting>
  <conditionalFormatting sqref="D45">
    <cfRule type="expression" dxfId="52" priority="9" stopIfTrue="1">
      <formula>$P$33=""</formula>
    </cfRule>
  </conditionalFormatting>
  <conditionalFormatting sqref="D46">
    <cfRule type="expression" dxfId="51" priority="6" stopIfTrue="1">
      <formula>$P$34=""</formula>
    </cfRule>
    <cfRule type="expression" dxfId="50" priority="15" stopIfTrue="1">
      <formula>IF(AND(OR($D$28="Yes",$D$28=""),D46=""),1,0)</formula>
    </cfRule>
  </conditionalFormatting>
  <conditionalFormatting sqref="D47">
    <cfRule type="expression" dxfId="49" priority="7" stopIfTrue="1">
      <formula>$P$35=""</formula>
    </cfRule>
  </conditionalFormatting>
  <conditionalFormatting sqref="D44:E44">
    <cfRule type="expression" dxfId="48" priority="11" stopIfTrue="1">
      <formula>$P$26=""</formula>
    </cfRule>
    <cfRule type="expression" dxfId="47" priority="12" stopIfTrue="1">
      <formula>IF(AND(OR($D$26="Yes",$D$26=""),D44=""),1,0)</formula>
    </cfRule>
  </conditionalFormatting>
  <conditionalFormatting sqref="D45:E45">
    <cfRule type="expression" dxfId="46" priority="13" stopIfTrue="1">
      <formula>$P$39=""</formula>
    </cfRule>
    <cfRule type="expression" dxfId="45" priority="14" stopIfTrue="1">
      <formula>IF(AND(OR($D$27="Yes",$D$27=""),D45=""),1,0)</formula>
    </cfRule>
  </conditionalFormatting>
  <conditionalFormatting sqref="D47:E47">
    <cfRule type="expression" dxfId="44" priority="17" stopIfTrue="1">
      <formula>IF(AND(OR($D$29="Yes",$D$29=""),D47=""),1,0)</formula>
    </cfRule>
  </conditionalFormatting>
  <conditionalFormatting sqref="D18:J18">
    <cfRule type="expression" dxfId="43" priority="139" stopIfTrue="1">
      <formula>IF($D$18="",TRUE)</formula>
    </cfRule>
  </conditionalFormatting>
  <conditionalFormatting sqref="D21:J21">
    <cfRule type="expression" dxfId="42" priority="4" stopIfTrue="1">
      <formula>IF($D$17="",TRUE)</formula>
    </cfRule>
  </conditionalFormatting>
  <conditionalFormatting sqref="G77:J77">
    <cfRule type="expression" dxfId="41" priority="3" stopIfTrue="1">
      <formula>IF(AND($D$77="Yes",$G$77=""),TRUE)</formula>
    </cfRule>
  </conditionalFormatting>
  <conditionalFormatting sqref="D16:J16">
    <cfRule type="expression" dxfId="2" priority="2" stopIfTrue="1">
      <formula>IF($D$16="",TRUE)</formula>
    </cfRule>
  </conditionalFormatting>
  <conditionalFormatting sqref="D20:J20">
    <cfRule type="expression" dxfId="0" priority="1" stopIfTrue="1">
      <formula>IF($D$16="",TRUE)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45A6F3C9-038B-4211-8124-B8523BC135BC}"/>
    <hyperlink ref="D16" r:id="rId4" xr:uid="{0498B764-F120-4F01-9125-152D6B555632}"/>
    <hyperlink ref="D20" r:id="rId5" xr:uid="{E2BDD3B8-A018-4332-8B43-30A6C98854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ca="1">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ca="1">IF(AND(C5="Smelter not listed",OR(LEN(D5)=0,LEN(E5)=0)),1,0)</f>
        <v>0</v>
      </c>
      <c r="Y5" s="263"/>
      <c r="Z5" s="263"/>
      <c r="AB5" s="265" t="str">
        <f>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0">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1">IF(AND(C6="Smelter not listed",OR(LEN(D6)=0,LEN(E6)=0)),1,0)</f>
        <v>0</v>
      </c>
      <c r="Y6" s="263"/>
      <c r="Z6" s="263"/>
      <c r="AB6" s="265" t="str">
        <f t="shared" ref="AB6:AB37" si="2">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0"/>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1"/>
        <v>0</v>
      </c>
      <c r="Y7" s="263"/>
      <c r="Z7" s="263"/>
      <c r="AB7" s="265" t="str">
        <f t="shared" si="2"/>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0"/>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1"/>
        <v>0</v>
      </c>
      <c r="Y8" s="263"/>
      <c r="Z8" s="263"/>
      <c r="AB8" s="265" t="str">
        <f t="shared" si="2"/>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0"/>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1"/>
        <v>0</v>
      </c>
      <c r="Y9" s="263"/>
      <c r="Z9" s="263"/>
      <c r="AB9" s="265" t="str">
        <f t="shared" si="2"/>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0"/>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1"/>
        <v>0</v>
      </c>
      <c r="Y10" s="263"/>
      <c r="Z10" s="263"/>
      <c r="AB10" s="265" t="str">
        <f t="shared" si="2"/>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0"/>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1"/>
        <v>0</v>
      </c>
      <c r="Y11" s="263"/>
      <c r="Z11" s="263"/>
      <c r="AB11" s="265" t="str">
        <f t="shared" si="2"/>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0"/>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1"/>
        <v>0</v>
      </c>
      <c r="Y12" s="263"/>
      <c r="Z12" s="263"/>
      <c r="AB12" s="265" t="str">
        <f t="shared" si="2"/>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0"/>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1"/>
        <v>0</v>
      </c>
      <c r="Y13" s="263"/>
      <c r="Z13" s="263"/>
      <c r="AB13" s="265" t="str">
        <f t="shared" si="2"/>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0"/>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1"/>
        <v>0</v>
      </c>
      <c r="Y14" s="263"/>
      <c r="Z14" s="263"/>
      <c r="AB14" s="265" t="str">
        <f t="shared" si="2"/>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0"/>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1"/>
        <v>0</v>
      </c>
      <c r="Y15" s="263"/>
      <c r="Z15" s="263"/>
      <c r="AB15" s="265" t="str">
        <f t="shared" si="2"/>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0"/>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1"/>
        <v>0</v>
      </c>
      <c r="Y16" s="263"/>
      <c r="Z16" s="263"/>
      <c r="AB16" s="265" t="str">
        <f t="shared" si="2"/>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0"/>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1"/>
        <v>0</v>
      </c>
      <c r="Y17" s="263"/>
      <c r="Z17" s="263"/>
      <c r="AB17" s="265" t="str">
        <f t="shared" si="2"/>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0"/>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1"/>
        <v>0</v>
      </c>
      <c r="Y18" s="263"/>
      <c r="Z18" s="263"/>
      <c r="AB18" s="265" t="str">
        <f t="shared" si="2"/>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0"/>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1"/>
        <v>0</v>
      </c>
      <c r="Y19" s="263"/>
      <c r="Z19" s="263"/>
      <c r="AB19" s="265" t="str">
        <f t="shared" si="2"/>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0"/>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1"/>
        <v>0</v>
      </c>
      <c r="Y20" s="263"/>
      <c r="Z20" s="263"/>
      <c r="AB20" s="265" t="str">
        <f t="shared" si="2"/>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0"/>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1"/>
        <v>0</v>
      </c>
      <c r="Y21" s="263"/>
      <c r="Z21" s="263"/>
      <c r="AB21" s="265" t="str">
        <f t="shared" si="2"/>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0"/>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1"/>
        <v>0</v>
      </c>
      <c r="Y22" s="263"/>
      <c r="Z22" s="263"/>
      <c r="AB22" s="265" t="str">
        <f t="shared" si="2"/>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0"/>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1"/>
        <v>0</v>
      </c>
      <c r="Y23" s="263"/>
      <c r="Z23" s="263"/>
      <c r="AB23" s="265" t="str">
        <f t="shared" si="2"/>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0"/>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1"/>
        <v>0</v>
      </c>
      <c r="Y24" s="263"/>
      <c r="Z24" s="263"/>
      <c r="AB24" s="265" t="str">
        <f t="shared" si="2"/>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0"/>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1"/>
        <v>0</v>
      </c>
      <c r="Y25" s="263"/>
      <c r="Z25" s="263"/>
      <c r="AB25" s="265" t="str">
        <f t="shared" si="2"/>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0"/>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1"/>
        <v>0</v>
      </c>
      <c r="Y26" s="263"/>
      <c r="Z26" s="263"/>
      <c r="AB26" s="265" t="str">
        <f t="shared" si="2"/>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0"/>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1"/>
        <v>0</v>
      </c>
      <c r="Y27" s="263"/>
      <c r="Z27" s="263"/>
      <c r="AB27" s="265" t="str">
        <f t="shared" si="2"/>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0"/>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1"/>
        <v>0</v>
      </c>
      <c r="Y28" s="263"/>
      <c r="Z28" s="263"/>
      <c r="AB28" s="265" t="str">
        <f t="shared" si="2"/>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0"/>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1"/>
        <v>0</v>
      </c>
      <c r="Y29" s="263"/>
      <c r="Z29" s="263"/>
      <c r="AB29" s="265" t="str">
        <f t="shared" si="2"/>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0"/>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1"/>
        <v>0</v>
      </c>
      <c r="Y30" s="263"/>
      <c r="Z30" s="263"/>
      <c r="AB30" s="265" t="str">
        <f t="shared" si="2"/>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0"/>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1"/>
        <v>0</v>
      </c>
      <c r="Y31" s="263"/>
      <c r="Z31" s="263"/>
      <c r="AB31" s="265" t="str">
        <f t="shared" si="2"/>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0"/>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1"/>
        <v>0</v>
      </c>
      <c r="Y32" s="263"/>
      <c r="Z32" s="263"/>
      <c r="AB32" s="265" t="str">
        <f t="shared" si="2"/>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0"/>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1"/>
        <v>0</v>
      </c>
      <c r="Y33" s="263"/>
      <c r="Z33" s="263"/>
      <c r="AB33" s="265" t="str">
        <f t="shared" si="2"/>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0"/>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1"/>
        <v>0</v>
      </c>
      <c r="Y34" s="263"/>
      <c r="Z34" s="263"/>
      <c r="AB34" s="265" t="str">
        <f t="shared" si="2"/>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0"/>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1"/>
        <v>0</v>
      </c>
      <c r="Y35" s="263"/>
      <c r="Z35" s="263"/>
      <c r="AB35" s="265" t="str">
        <f t="shared" si="2"/>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0"/>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1"/>
        <v>0</v>
      </c>
      <c r="Y36" s="263"/>
      <c r="Z36" s="263"/>
      <c r="AB36" s="265" t="str">
        <f t="shared" si="2"/>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0"/>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1"/>
        <v>0</v>
      </c>
      <c r="Y37" s="263"/>
      <c r="Z37" s="263"/>
      <c r="AB37" s="265" t="str">
        <f t="shared" si="2"/>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3">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4">IF(AND(C38="Smelter not listed",OR(LEN(D38)=0,LEN(E38)=0)),1,0)</f>
        <v>0</v>
      </c>
      <c r="Y38" s="263"/>
      <c r="Z38" s="263"/>
      <c r="AB38" s="265" t="str">
        <f t="shared" ref="AB38:AB68" si="5">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3"/>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4"/>
        <v>0</v>
      </c>
      <c r="Y39" s="263"/>
      <c r="Z39" s="263"/>
      <c r="AB39" s="265" t="str">
        <f t="shared" si="5"/>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3"/>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4"/>
        <v>0</v>
      </c>
      <c r="Y40" s="263"/>
      <c r="Z40" s="263"/>
      <c r="AB40" s="265" t="str">
        <f t="shared" si="5"/>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3"/>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4"/>
        <v>0</v>
      </c>
      <c r="Y41" s="263"/>
      <c r="Z41" s="263"/>
      <c r="AB41" s="265" t="str">
        <f t="shared" si="5"/>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3"/>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4"/>
        <v>0</v>
      </c>
      <c r="Y42" s="263"/>
      <c r="Z42" s="263"/>
      <c r="AB42" s="265" t="str">
        <f t="shared" si="5"/>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3"/>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4"/>
        <v>0</v>
      </c>
      <c r="Y43" s="263"/>
      <c r="Z43" s="263"/>
      <c r="AB43" s="265" t="str">
        <f t="shared" si="5"/>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3"/>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4"/>
        <v>0</v>
      </c>
      <c r="Y44" s="263"/>
      <c r="Z44" s="263"/>
      <c r="AB44" s="265" t="str">
        <f t="shared" si="5"/>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3"/>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4"/>
        <v>0</v>
      </c>
      <c r="Y45" s="263"/>
      <c r="Z45" s="263"/>
      <c r="AB45" s="265" t="str">
        <f t="shared" si="5"/>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3"/>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4"/>
        <v>0</v>
      </c>
      <c r="Y46" s="263"/>
      <c r="Z46" s="263"/>
      <c r="AB46" s="265" t="str">
        <f t="shared" si="5"/>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3"/>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4"/>
        <v>0</v>
      </c>
      <c r="Y47" s="263"/>
      <c r="Z47" s="263"/>
      <c r="AB47" s="265" t="str">
        <f t="shared" si="5"/>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3"/>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4"/>
        <v>0</v>
      </c>
      <c r="Y48" s="263"/>
      <c r="Z48" s="263"/>
      <c r="AB48" s="265" t="str">
        <f t="shared" si="5"/>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3"/>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4"/>
        <v>0</v>
      </c>
      <c r="Y49" s="263"/>
      <c r="Z49" s="263"/>
      <c r="AB49" s="265" t="str">
        <f t="shared" si="5"/>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3"/>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4"/>
        <v>0</v>
      </c>
      <c r="Y50" s="263"/>
      <c r="Z50" s="263"/>
      <c r="AB50" s="265" t="str">
        <f t="shared" si="5"/>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3"/>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4"/>
        <v>0</v>
      </c>
      <c r="Y51" s="263"/>
      <c r="Z51" s="263"/>
      <c r="AB51" s="265" t="str">
        <f t="shared" si="5"/>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3"/>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4"/>
        <v>0</v>
      </c>
      <c r="Y52" s="263"/>
      <c r="Z52" s="263"/>
      <c r="AB52" s="265" t="str">
        <f t="shared" si="5"/>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3"/>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4"/>
        <v>0</v>
      </c>
      <c r="Y53" s="263"/>
      <c r="Z53" s="263"/>
      <c r="AB53" s="265" t="str">
        <f t="shared" si="5"/>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3"/>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4"/>
        <v>0</v>
      </c>
      <c r="Y54" s="263"/>
      <c r="Z54" s="263"/>
      <c r="AB54" s="265" t="str">
        <f t="shared" si="5"/>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3"/>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4"/>
        <v>0</v>
      </c>
      <c r="Y55" s="263"/>
      <c r="Z55" s="263"/>
      <c r="AB55" s="265" t="str">
        <f t="shared" si="5"/>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3"/>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4"/>
        <v>0</v>
      </c>
      <c r="Y56" s="263"/>
      <c r="Z56" s="263"/>
      <c r="AB56" s="265" t="str">
        <f t="shared" si="5"/>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3"/>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4"/>
        <v>0</v>
      </c>
      <c r="Y57" s="263"/>
      <c r="Z57" s="263"/>
      <c r="AB57" s="265" t="str">
        <f t="shared" si="5"/>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3"/>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4"/>
        <v>0</v>
      </c>
      <c r="Y58" s="263"/>
      <c r="Z58" s="263"/>
      <c r="AB58" s="265" t="str">
        <f t="shared" si="5"/>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3"/>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4"/>
        <v>0</v>
      </c>
      <c r="Y59" s="263"/>
      <c r="Z59" s="263"/>
      <c r="AB59" s="265" t="str">
        <f t="shared" si="5"/>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3"/>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4"/>
        <v>0</v>
      </c>
      <c r="Y60" s="263"/>
      <c r="Z60" s="263"/>
      <c r="AB60" s="265" t="str">
        <f t="shared" si="5"/>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3"/>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4"/>
        <v>0</v>
      </c>
      <c r="Y61" s="263"/>
      <c r="Z61" s="263"/>
      <c r="AB61" s="265" t="str">
        <f t="shared" si="5"/>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3"/>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4"/>
        <v>0</v>
      </c>
      <c r="Y62" s="263"/>
      <c r="Z62" s="263"/>
      <c r="AB62" s="265" t="str">
        <f t="shared" si="5"/>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3"/>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4"/>
        <v>0</v>
      </c>
      <c r="Y63" s="263"/>
      <c r="Z63" s="263"/>
      <c r="AB63" s="265" t="str">
        <f t="shared" si="5"/>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3"/>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4"/>
        <v>0</v>
      </c>
      <c r="Y64" s="263"/>
      <c r="Z64" s="263"/>
      <c r="AB64" s="265" t="str">
        <f t="shared" si="5"/>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3"/>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4"/>
        <v>0</v>
      </c>
      <c r="Y65" s="263"/>
      <c r="Z65" s="263"/>
      <c r="AB65" s="265" t="str">
        <f t="shared" si="5"/>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3"/>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4"/>
        <v>0</v>
      </c>
      <c r="Y66" s="263"/>
      <c r="Z66" s="263"/>
      <c r="AB66" s="265" t="str">
        <f t="shared" si="5"/>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3"/>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4"/>
        <v>0</v>
      </c>
      <c r="Y67" s="263"/>
      <c r="Z67" s="263"/>
      <c r="AB67" s="265" t="str">
        <f t="shared" si="5"/>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3"/>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4"/>
        <v>0</v>
      </c>
      <c r="Y68" s="263"/>
      <c r="Z68" s="263"/>
      <c r="AB68" s="265" t="str">
        <f t="shared" si="5"/>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ca="1">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ca="1">IF(AND(C69="Smelter not listed",OR(LEN(D69)=0,LEN(E69)=0)),1,0)</f>
        <v>0</v>
      </c>
      <c r="Y69" s="263"/>
      <c r="Z69" s="263"/>
      <c r="AB69" s="265" t="str">
        <f>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6">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7">IF(AND(C70="Smelter not listed",OR(LEN(D70)=0,LEN(E70)=0)),1,0)</f>
        <v>0</v>
      </c>
      <c r="Y70" s="263"/>
      <c r="Z70" s="263"/>
      <c r="AB70" s="265" t="str">
        <f t="shared" ref="AB70:AB101" si="8">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6"/>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7"/>
        <v>0</v>
      </c>
      <c r="Y71" s="263"/>
      <c r="Z71" s="263"/>
      <c r="AB71" s="265" t="str">
        <f t="shared" si="8"/>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6"/>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7"/>
        <v>0</v>
      </c>
      <c r="Y72" s="263"/>
      <c r="Z72" s="263"/>
      <c r="AB72" s="265" t="str">
        <f t="shared" si="8"/>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6"/>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7"/>
        <v>0</v>
      </c>
      <c r="Y73" s="263"/>
      <c r="Z73" s="263"/>
      <c r="AB73" s="265" t="str">
        <f t="shared" si="8"/>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6"/>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7"/>
        <v>0</v>
      </c>
      <c r="Y74" s="263"/>
      <c r="Z74" s="263"/>
      <c r="AB74" s="265" t="str">
        <f t="shared" si="8"/>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6"/>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7"/>
        <v>0</v>
      </c>
      <c r="Y75" s="263"/>
      <c r="Z75" s="263"/>
      <c r="AB75" s="265" t="str">
        <f t="shared" si="8"/>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6"/>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7"/>
        <v>0</v>
      </c>
      <c r="Y76" s="263"/>
      <c r="Z76" s="263"/>
      <c r="AB76" s="265" t="str">
        <f t="shared" si="8"/>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6"/>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7"/>
        <v>0</v>
      </c>
      <c r="Y77" s="263"/>
      <c r="Z77" s="263"/>
      <c r="AB77" s="265" t="str">
        <f t="shared" si="8"/>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6"/>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7"/>
        <v>0</v>
      </c>
      <c r="Y78" s="263"/>
      <c r="Z78" s="263"/>
      <c r="AB78" s="265" t="str">
        <f t="shared" si="8"/>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6"/>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7"/>
        <v>0</v>
      </c>
      <c r="Y79" s="263"/>
      <c r="Z79" s="263"/>
      <c r="AB79" s="265" t="str">
        <f t="shared" si="8"/>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6"/>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7"/>
        <v>0</v>
      </c>
      <c r="Y80" s="263"/>
      <c r="Z80" s="263"/>
      <c r="AB80" s="265" t="str">
        <f t="shared" si="8"/>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6"/>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7"/>
        <v>0</v>
      </c>
      <c r="Y81" s="263"/>
      <c r="Z81" s="263"/>
      <c r="AB81" s="265" t="str">
        <f t="shared" si="8"/>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6"/>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7"/>
        <v>0</v>
      </c>
      <c r="Y82" s="263"/>
      <c r="Z82" s="263"/>
      <c r="AB82" s="265" t="str">
        <f t="shared" si="8"/>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6"/>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7"/>
        <v>0</v>
      </c>
      <c r="Y83" s="263"/>
      <c r="Z83" s="263"/>
      <c r="AB83" s="265" t="str">
        <f t="shared" si="8"/>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6"/>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7"/>
        <v>0</v>
      </c>
      <c r="Y84" s="263"/>
      <c r="Z84" s="263"/>
      <c r="AB84" s="265" t="str">
        <f t="shared" si="8"/>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6"/>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7"/>
        <v>0</v>
      </c>
      <c r="Y85" s="263"/>
      <c r="Z85" s="263"/>
      <c r="AB85" s="265" t="str">
        <f t="shared" si="8"/>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6"/>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7"/>
        <v>0</v>
      </c>
      <c r="Y86" s="263"/>
      <c r="Z86" s="263"/>
      <c r="AB86" s="265" t="str">
        <f t="shared" si="8"/>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6"/>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7"/>
        <v>0</v>
      </c>
      <c r="Y87" s="263"/>
      <c r="Z87" s="263"/>
      <c r="AB87" s="265" t="str">
        <f t="shared" si="8"/>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6"/>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7"/>
        <v>0</v>
      </c>
      <c r="Y88" s="263"/>
      <c r="Z88" s="263"/>
      <c r="AB88" s="265" t="str">
        <f t="shared" si="8"/>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6"/>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7"/>
        <v>0</v>
      </c>
      <c r="Y89" s="263"/>
      <c r="Z89" s="263"/>
      <c r="AB89" s="265" t="str">
        <f t="shared" si="8"/>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6"/>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7"/>
        <v>0</v>
      </c>
      <c r="Y90" s="263"/>
      <c r="Z90" s="263"/>
      <c r="AB90" s="265" t="str">
        <f t="shared" si="8"/>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6"/>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7"/>
        <v>0</v>
      </c>
      <c r="Y91" s="263"/>
      <c r="Z91" s="263"/>
      <c r="AB91" s="265" t="str">
        <f t="shared" si="8"/>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6"/>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7"/>
        <v>0</v>
      </c>
      <c r="Y92" s="263"/>
      <c r="Z92" s="263"/>
      <c r="AB92" s="265" t="str">
        <f t="shared" si="8"/>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6"/>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7"/>
        <v>0</v>
      </c>
      <c r="Y93" s="263"/>
      <c r="Z93" s="263"/>
      <c r="AB93" s="265" t="str">
        <f t="shared" si="8"/>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6"/>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7"/>
        <v>0</v>
      </c>
      <c r="Y94" s="263"/>
      <c r="Z94" s="263"/>
      <c r="AB94" s="265" t="str">
        <f t="shared" si="8"/>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6"/>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7"/>
        <v>0</v>
      </c>
      <c r="Y95" s="263"/>
      <c r="Z95" s="263"/>
      <c r="AB95" s="265" t="str">
        <f t="shared" si="8"/>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6"/>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7"/>
        <v>0</v>
      </c>
      <c r="Y96" s="263"/>
      <c r="Z96" s="263"/>
      <c r="AB96" s="265" t="str">
        <f t="shared" si="8"/>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6"/>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7"/>
        <v>0</v>
      </c>
      <c r="Y97" s="263"/>
      <c r="Z97" s="263"/>
      <c r="AB97" s="265" t="str">
        <f t="shared" si="8"/>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6"/>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7"/>
        <v>0</v>
      </c>
      <c r="Y98" s="263"/>
      <c r="Z98" s="263"/>
      <c r="AB98" s="265" t="str">
        <f t="shared" si="8"/>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6"/>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7"/>
        <v>0</v>
      </c>
      <c r="Y99" s="263"/>
      <c r="Z99" s="263"/>
      <c r="AB99" s="265" t="str">
        <f t="shared" si="8"/>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6"/>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7"/>
        <v>0</v>
      </c>
      <c r="Y100" s="263"/>
      <c r="Z100" s="263"/>
      <c r="AB100" s="265" t="str">
        <f t="shared" si="8"/>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6"/>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7"/>
        <v>0</v>
      </c>
      <c r="Y101" s="263"/>
      <c r="Z101" s="263"/>
      <c r="AB101" s="265" t="str">
        <f t="shared" si="8"/>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9">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0">IF(AND(C102="Smelter not listed",OR(LEN(D102)=0,LEN(E102)=0)),1,0)</f>
        <v>0</v>
      </c>
      <c r="Y102" s="263"/>
      <c r="Z102" s="263"/>
      <c r="AB102" s="265" t="str">
        <f t="shared" ref="AB102:AB132" si="11">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9"/>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0"/>
        <v>0</v>
      </c>
      <c r="Y103" s="263"/>
      <c r="Z103" s="263"/>
      <c r="AB103" s="265" t="str">
        <f t="shared" si="11"/>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9"/>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0"/>
        <v>0</v>
      </c>
      <c r="Y104" s="263"/>
      <c r="Z104" s="263"/>
      <c r="AB104" s="265" t="str">
        <f t="shared" si="11"/>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9"/>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0"/>
        <v>0</v>
      </c>
      <c r="Y105" s="263"/>
      <c r="Z105" s="263"/>
      <c r="AB105" s="265" t="str">
        <f t="shared" si="11"/>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9"/>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0"/>
        <v>0</v>
      </c>
      <c r="Y106" s="263"/>
      <c r="Z106" s="263"/>
      <c r="AB106" s="265" t="str">
        <f t="shared" si="11"/>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9"/>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0"/>
        <v>0</v>
      </c>
      <c r="Y107" s="263"/>
      <c r="Z107" s="263"/>
      <c r="AB107" s="265" t="str">
        <f t="shared" si="11"/>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9"/>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0"/>
        <v>0</v>
      </c>
      <c r="Y108" s="263"/>
      <c r="Z108" s="263"/>
      <c r="AB108" s="265" t="str">
        <f t="shared" si="11"/>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9"/>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0"/>
        <v>0</v>
      </c>
      <c r="Y109" s="263"/>
      <c r="Z109" s="263"/>
      <c r="AB109" s="265" t="str">
        <f t="shared" si="11"/>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9"/>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0"/>
        <v>0</v>
      </c>
      <c r="Y110" s="263"/>
      <c r="Z110" s="263"/>
      <c r="AB110" s="265" t="str">
        <f t="shared" si="11"/>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9"/>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0"/>
        <v>0</v>
      </c>
      <c r="Y111" s="263"/>
      <c r="Z111" s="263"/>
      <c r="AB111" s="265" t="str">
        <f t="shared" si="11"/>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9"/>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0"/>
        <v>0</v>
      </c>
      <c r="Y112" s="263"/>
      <c r="Z112" s="263"/>
      <c r="AB112" s="265" t="str">
        <f t="shared" si="11"/>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9"/>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0"/>
        <v>0</v>
      </c>
      <c r="Y113" s="263"/>
      <c r="Z113" s="263"/>
      <c r="AB113" s="265" t="str">
        <f t="shared" si="11"/>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9"/>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0"/>
        <v>0</v>
      </c>
      <c r="Y114" s="263"/>
      <c r="Z114" s="263"/>
      <c r="AB114" s="265" t="str">
        <f t="shared" si="11"/>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9"/>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0"/>
        <v>0</v>
      </c>
      <c r="Y115" s="263"/>
      <c r="Z115" s="263"/>
      <c r="AB115" s="265" t="str">
        <f t="shared" si="11"/>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9"/>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0"/>
        <v>0</v>
      </c>
      <c r="Y116" s="263"/>
      <c r="Z116" s="263"/>
      <c r="AB116" s="265" t="str">
        <f t="shared" si="11"/>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9"/>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0"/>
        <v>0</v>
      </c>
      <c r="Y117" s="263"/>
      <c r="Z117" s="263"/>
      <c r="AB117" s="265" t="str">
        <f t="shared" si="11"/>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9"/>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0"/>
        <v>0</v>
      </c>
      <c r="Y118" s="263"/>
      <c r="Z118" s="263"/>
      <c r="AB118" s="265" t="str">
        <f t="shared" si="11"/>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9"/>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0"/>
        <v>0</v>
      </c>
      <c r="Y119" s="263"/>
      <c r="Z119" s="263"/>
      <c r="AB119" s="265" t="str">
        <f t="shared" si="11"/>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9"/>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0"/>
        <v>0</v>
      </c>
      <c r="Y120" s="263"/>
      <c r="Z120" s="263"/>
      <c r="AB120" s="265" t="str">
        <f t="shared" si="11"/>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9"/>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0"/>
        <v>0</v>
      </c>
      <c r="Y121" s="263"/>
      <c r="Z121" s="263"/>
      <c r="AB121" s="265" t="str">
        <f t="shared" si="11"/>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9"/>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0"/>
        <v>0</v>
      </c>
      <c r="Y122" s="263"/>
      <c r="Z122" s="263"/>
      <c r="AB122" s="265" t="str">
        <f t="shared" si="11"/>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9"/>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0"/>
        <v>0</v>
      </c>
      <c r="Y123" s="263"/>
      <c r="Z123" s="263"/>
      <c r="AB123" s="265" t="str">
        <f t="shared" si="11"/>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9"/>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0"/>
        <v>0</v>
      </c>
      <c r="Y124" s="263"/>
      <c r="Z124" s="263"/>
      <c r="AB124" s="265" t="str">
        <f t="shared" si="11"/>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9"/>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0"/>
        <v>0</v>
      </c>
      <c r="Y125" s="263"/>
      <c r="Z125" s="263"/>
      <c r="AB125" s="265" t="str">
        <f t="shared" si="11"/>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9"/>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0"/>
        <v>0</v>
      </c>
      <c r="Y126" s="263"/>
      <c r="Z126" s="263"/>
      <c r="AB126" s="265" t="str">
        <f t="shared" si="11"/>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9"/>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0"/>
        <v>0</v>
      </c>
      <c r="Y127" s="263"/>
      <c r="Z127" s="263"/>
      <c r="AB127" s="265" t="str">
        <f t="shared" si="11"/>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9"/>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0"/>
        <v>0</v>
      </c>
      <c r="Y128" s="263"/>
      <c r="Z128" s="263"/>
      <c r="AB128" s="265" t="str">
        <f t="shared" si="11"/>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9"/>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0"/>
        <v>0</v>
      </c>
      <c r="Y129" s="263"/>
      <c r="Z129" s="263"/>
      <c r="AB129" s="265" t="str">
        <f t="shared" si="11"/>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9"/>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0"/>
        <v>0</v>
      </c>
      <c r="Y130" s="263"/>
      <c r="Z130" s="263"/>
      <c r="AB130" s="265" t="str">
        <f t="shared" si="11"/>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9"/>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0"/>
        <v>0</v>
      </c>
      <c r="Y131" s="263"/>
      <c r="Z131" s="263"/>
      <c r="AB131" s="265" t="str">
        <f t="shared" si="11"/>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9"/>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0"/>
        <v>0</v>
      </c>
      <c r="Y132" s="263"/>
      <c r="Z132" s="263"/>
      <c r="AB132" s="265" t="str">
        <f t="shared" si="11"/>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ca="1">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ca="1">IF(AND(C133="Smelter not listed",OR(LEN(D133)=0,LEN(E133)=0)),1,0)</f>
        <v>0</v>
      </c>
      <c r="Y133" s="263"/>
      <c r="Z133" s="263"/>
      <c r="AB133" s="265" t="str">
        <f>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3">IF(AND(C134="Smelter not listed",OR(LEN(D134)=0,LEN(E134)=0)),1,0)</f>
        <v>0</v>
      </c>
      <c r="Y134" s="263"/>
      <c r="Z134" s="263"/>
      <c r="AB134" s="265" t="str">
        <f t="shared" ref="AB134:AB165" si="14">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3"/>
        <v>0</v>
      </c>
      <c r="Y135" s="263"/>
      <c r="Z135" s="263"/>
      <c r="AB135" s="265" t="str">
        <f t="shared" si="14"/>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3"/>
        <v>0</v>
      </c>
      <c r="Y136" s="263"/>
      <c r="Z136" s="263"/>
      <c r="AB136" s="265" t="str">
        <f t="shared" si="14"/>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3"/>
        <v>0</v>
      </c>
      <c r="Y137" s="263"/>
      <c r="Z137" s="263"/>
      <c r="AB137" s="265" t="str">
        <f t="shared" si="14"/>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3"/>
        <v>0</v>
      </c>
      <c r="Y138" s="263"/>
      <c r="Z138" s="263"/>
      <c r="AB138" s="265" t="str">
        <f t="shared" si="14"/>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3"/>
        <v>0</v>
      </c>
      <c r="Y139" s="263"/>
      <c r="Z139" s="263"/>
      <c r="AB139" s="265" t="str">
        <f t="shared" si="14"/>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3"/>
        <v>0</v>
      </c>
      <c r="Y140" s="263"/>
      <c r="Z140" s="263"/>
      <c r="AB140" s="265" t="str">
        <f t="shared" si="14"/>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3"/>
        <v>0</v>
      </c>
      <c r="Y141" s="263"/>
      <c r="Z141" s="263"/>
      <c r="AB141" s="265" t="str">
        <f t="shared" si="14"/>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3"/>
        <v>0</v>
      </c>
      <c r="Y142" s="263"/>
      <c r="Z142" s="263"/>
      <c r="AB142" s="265" t="str">
        <f t="shared" si="14"/>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3"/>
        <v>0</v>
      </c>
      <c r="Y143" s="263"/>
      <c r="Z143" s="263"/>
      <c r="AB143" s="265" t="str">
        <f t="shared" si="14"/>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3"/>
        <v>0</v>
      </c>
      <c r="Y144" s="263"/>
      <c r="Z144" s="263"/>
      <c r="AB144" s="265" t="str">
        <f t="shared" si="14"/>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3"/>
        <v>0</v>
      </c>
      <c r="Y145" s="263"/>
      <c r="Z145" s="263"/>
      <c r="AB145" s="265" t="str">
        <f t="shared" si="14"/>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3"/>
        <v>0</v>
      </c>
      <c r="Y146" s="263"/>
      <c r="Z146" s="263"/>
      <c r="AB146" s="265" t="str">
        <f t="shared" si="14"/>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3"/>
        <v>0</v>
      </c>
      <c r="Y147" s="263"/>
      <c r="Z147" s="263"/>
      <c r="AB147" s="265" t="str">
        <f t="shared" si="14"/>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3"/>
        <v>0</v>
      </c>
      <c r="Y148" s="263"/>
      <c r="Z148" s="263"/>
      <c r="AB148" s="265" t="str">
        <f t="shared" si="14"/>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3"/>
        <v>0</v>
      </c>
      <c r="Y149" s="263"/>
      <c r="Z149" s="263"/>
      <c r="AB149" s="265" t="str">
        <f t="shared" si="14"/>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3"/>
        <v>0</v>
      </c>
      <c r="Y150" s="263"/>
      <c r="Z150" s="263"/>
      <c r="AB150" s="265" t="str">
        <f t="shared" si="14"/>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3"/>
        <v>0</v>
      </c>
      <c r="Y151" s="263"/>
      <c r="Z151" s="263"/>
      <c r="AB151" s="265" t="str">
        <f t="shared" si="14"/>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3"/>
        <v>0</v>
      </c>
      <c r="Y152" s="263"/>
      <c r="Z152" s="263"/>
      <c r="AB152" s="265" t="str">
        <f t="shared" si="14"/>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3"/>
        <v>0</v>
      </c>
      <c r="Y153" s="263"/>
      <c r="Z153" s="263"/>
      <c r="AB153" s="265" t="str">
        <f t="shared" si="14"/>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3"/>
        <v>0</v>
      </c>
      <c r="Y154" s="263"/>
      <c r="Z154" s="263"/>
      <c r="AB154" s="265" t="str">
        <f t="shared" si="14"/>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3"/>
        <v>0</v>
      </c>
      <c r="Y155" s="263"/>
      <c r="Z155" s="263"/>
      <c r="AB155" s="265" t="str">
        <f t="shared" si="14"/>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3"/>
        <v>0</v>
      </c>
      <c r="Y156" s="263"/>
      <c r="Z156" s="263"/>
      <c r="AB156" s="265" t="str">
        <f t="shared" si="14"/>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3"/>
        <v>0</v>
      </c>
      <c r="Y157" s="263"/>
      <c r="Z157" s="263"/>
      <c r="AB157" s="265" t="str">
        <f t="shared" si="14"/>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3"/>
        <v>0</v>
      </c>
      <c r="Y158" s="263"/>
      <c r="Z158" s="263"/>
      <c r="AB158" s="265" t="str">
        <f t="shared" si="14"/>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3"/>
        <v>0</v>
      </c>
      <c r="Y159" s="263"/>
      <c r="Z159" s="263"/>
      <c r="AB159" s="265" t="str">
        <f t="shared" si="14"/>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3"/>
        <v>0</v>
      </c>
      <c r="Y160" s="263"/>
      <c r="Z160" s="263"/>
      <c r="AB160" s="265" t="str">
        <f t="shared" si="14"/>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3"/>
        <v>0</v>
      </c>
      <c r="Y161" s="263"/>
      <c r="Z161" s="263"/>
      <c r="AB161" s="265" t="str">
        <f t="shared" si="14"/>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3"/>
        <v>0</v>
      </c>
      <c r="Y162" s="263"/>
      <c r="Z162" s="263"/>
      <c r="AB162" s="265" t="str">
        <f t="shared" si="14"/>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3"/>
        <v>0</v>
      </c>
      <c r="Y163" s="263"/>
      <c r="Z163" s="263"/>
      <c r="AB163" s="265" t="str">
        <f t="shared" si="14"/>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3"/>
        <v>0</v>
      </c>
      <c r="Y164" s="263"/>
      <c r="Z164" s="263"/>
      <c r="AB164" s="265" t="str">
        <f t="shared" si="14"/>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3"/>
        <v>0</v>
      </c>
      <c r="Y165" s="263"/>
      <c r="Z165" s="263"/>
      <c r="AB165" s="265" t="str">
        <f t="shared" si="14"/>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16">IF(AND(C166="Smelter not listed",OR(LEN(D166)=0,LEN(E166)=0)),1,0)</f>
        <v>0</v>
      </c>
      <c r="Y166" s="263"/>
      <c r="Z166" s="263"/>
      <c r="AB166" s="265" t="str">
        <f t="shared" ref="AB166:AB196" si="17">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16"/>
        <v>0</v>
      </c>
      <c r="Y167" s="263"/>
      <c r="Z167" s="263"/>
      <c r="AB167" s="265" t="str">
        <f t="shared" si="17"/>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16"/>
        <v>0</v>
      </c>
      <c r="Y168" s="263"/>
      <c r="Z168" s="263"/>
      <c r="AB168" s="265" t="str">
        <f t="shared" si="17"/>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16"/>
        <v>0</v>
      </c>
      <c r="Y169" s="263"/>
      <c r="Z169" s="263"/>
      <c r="AB169" s="265" t="str">
        <f t="shared" si="17"/>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16"/>
        <v>0</v>
      </c>
      <c r="Y170" s="263"/>
      <c r="Z170" s="263"/>
      <c r="AB170" s="265" t="str">
        <f t="shared" si="17"/>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16"/>
        <v>0</v>
      </c>
      <c r="Y171" s="263"/>
      <c r="Z171" s="263"/>
      <c r="AB171" s="265" t="str">
        <f t="shared" si="17"/>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16"/>
        <v>0</v>
      </c>
      <c r="Y172" s="263"/>
      <c r="Z172" s="263"/>
      <c r="AB172" s="265" t="str">
        <f t="shared" si="17"/>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16"/>
        <v>0</v>
      </c>
      <c r="Y173" s="263"/>
      <c r="Z173" s="263"/>
      <c r="AB173" s="265" t="str">
        <f t="shared" si="17"/>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16"/>
        <v>0</v>
      </c>
      <c r="Y174" s="263"/>
      <c r="Z174" s="263"/>
      <c r="AB174" s="265" t="str">
        <f t="shared" si="17"/>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16"/>
        <v>0</v>
      </c>
      <c r="Y175" s="263"/>
      <c r="Z175" s="263"/>
      <c r="AB175" s="265" t="str">
        <f t="shared" si="17"/>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16"/>
        <v>0</v>
      </c>
      <c r="Y176" s="263"/>
      <c r="Z176" s="263"/>
      <c r="AB176" s="265" t="str">
        <f t="shared" si="17"/>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16"/>
        <v>0</v>
      </c>
      <c r="Y177" s="263"/>
      <c r="Z177" s="263"/>
      <c r="AB177" s="265" t="str">
        <f t="shared" si="17"/>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16"/>
        <v>0</v>
      </c>
      <c r="Y178" s="263"/>
      <c r="Z178" s="263"/>
      <c r="AB178" s="265" t="str">
        <f t="shared" si="17"/>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16"/>
        <v>0</v>
      </c>
      <c r="Y179" s="263"/>
      <c r="Z179" s="263"/>
      <c r="AB179" s="265" t="str">
        <f t="shared" si="17"/>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16"/>
        <v>0</v>
      </c>
      <c r="Y180" s="263"/>
      <c r="Z180" s="263"/>
      <c r="AB180" s="265" t="str">
        <f t="shared" si="17"/>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16"/>
        <v>0</v>
      </c>
      <c r="Y181" s="263"/>
      <c r="Z181" s="263"/>
      <c r="AB181" s="265" t="str">
        <f t="shared" si="17"/>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16"/>
        <v>0</v>
      </c>
      <c r="Y182" s="263"/>
      <c r="Z182" s="263"/>
      <c r="AB182" s="265" t="str">
        <f t="shared" si="17"/>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16"/>
        <v>0</v>
      </c>
      <c r="Y183" s="263"/>
      <c r="Z183" s="263"/>
      <c r="AB183" s="265" t="str">
        <f t="shared" si="17"/>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16"/>
        <v>0</v>
      </c>
      <c r="Y184" s="263"/>
      <c r="Z184" s="263"/>
      <c r="AB184" s="265" t="str">
        <f t="shared" si="17"/>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16"/>
        <v>0</v>
      </c>
      <c r="Y185" s="263"/>
      <c r="Z185" s="263"/>
      <c r="AB185" s="265" t="str">
        <f t="shared" si="17"/>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16"/>
        <v>0</v>
      </c>
      <c r="Y186" s="263"/>
      <c r="Z186" s="263"/>
      <c r="AB186" s="265" t="str">
        <f t="shared" si="17"/>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16"/>
        <v>0</v>
      </c>
      <c r="Y187" s="263"/>
      <c r="Z187" s="263"/>
      <c r="AB187" s="265" t="str">
        <f t="shared" si="17"/>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16"/>
        <v>0</v>
      </c>
      <c r="Y188" s="263"/>
      <c r="Z188" s="263"/>
      <c r="AB188" s="265" t="str">
        <f t="shared" si="17"/>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16"/>
        <v>0</v>
      </c>
      <c r="Y189" s="263"/>
      <c r="Z189" s="263"/>
      <c r="AB189" s="265" t="str">
        <f t="shared" si="17"/>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16"/>
        <v>0</v>
      </c>
      <c r="Y190" s="263"/>
      <c r="Z190" s="263"/>
      <c r="AB190" s="265" t="str">
        <f t="shared" si="17"/>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16"/>
        <v>0</v>
      </c>
      <c r="Y191" s="263"/>
      <c r="Z191" s="263"/>
      <c r="AB191" s="265" t="str">
        <f t="shared" si="17"/>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16"/>
        <v>0</v>
      </c>
      <c r="Y192" s="263"/>
      <c r="Z192" s="263"/>
      <c r="AB192" s="265" t="str">
        <f t="shared" si="17"/>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16"/>
        <v>0</v>
      </c>
      <c r="Y193" s="263"/>
      <c r="Z193" s="263"/>
      <c r="AB193" s="265" t="str">
        <f t="shared" si="17"/>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16"/>
        <v>0</v>
      </c>
      <c r="Y194" s="263"/>
      <c r="Z194" s="263"/>
      <c r="AB194" s="265" t="str">
        <f t="shared" si="17"/>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16"/>
        <v>0</v>
      </c>
      <c r="Y195" s="263"/>
      <c r="Z195" s="263"/>
      <c r="AB195" s="265" t="str">
        <f t="shared" si="17"/>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16"/>
        <v>0</v>
      </c>
      <c r="Y196" s="263"/>
      <c r="Z196" s="263"/>
      <c r="AB196" s="265" t="str">
        <f t="shared" si="17"/>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ca="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ca="1">IF(AND(C197="Smelter not listed",OR(LEN(D197)=0,LEN(E197)=0)),1,0)</f>
        <v>0</v>
      </c>
      <c r="Y197" s="263"/>
      <c r="Z197" s="263"/>
      <c r="AB197" s="265" t="str">
        <f>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18">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19">IF(AND(C198="Smelter not listed",OR(LEN(D198)=0,LEN(E198)=0)),1,0)</f>
        <v>0</v>
      </c>
      <c r="Y198" s="263"/>
      <c r="Z198" s="263"/>
      <c r="AB198" s="265" t="str">
        <f t="shared" ref="AB198:AB229" si="20">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18"/>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19"/>
        <v>0</v>
      </c>
      <c r="Y199" s="263"/>
      <c r="Z199" s="263"/>
      <c r="AB199" s="265" t="str">
        <f t="shared" si="20"/>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18"/>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19"/>
        <v>0</v>
      </c>
      <c r="Y200" s="263"/>
      <c r="Z200" s="263"/>
      <c r="AB200" s="265" t="str">
        <f t="shared" si="20"/>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18"/>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19"/>
        <v>0</v>
      </c>
      <c r="Y201" s="263"/>
      <c r="Z201" s="263"/>
      <c r="AB201" s="265" t="str">
        <f t="shared" si="20"/>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18"/>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19"/>
        <v>0</v>
      </c>
      <c r="Y202" s="263"/>
      <c r="Z202" s="263"/>
      <c r="AB202" s="265" t="str">
        <f t="shared" si="20"/>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18"/>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19"/>
        <v>0</v>
      </c>
      <c r="Y203" s="263"/>
      <c r="Z203" s="263"/>
      <c r="AB203" s="265" t="str">
        <f t="shared" si="20"/>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18"/>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19"/>
        <v>0</v>
      </c>
      <c r="Y204" s="263"/>
      <c r="Z204" s="263"/>
      <c r="AB204" s="265" t="str">
        <f t="shared" si="20"/>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18"/>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19"/>
        <v>0</v>
      </c>
      <c r="Y205" s="263"/>
      <c r="Z205" s="263"/>
      <c r="AB205" s="265" t="str">
        <f t="shared" si="20"/>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18"/>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19"/>
        <v>0</v>
      </c>
      <c r="Y206" s="263"/>
      <c r="Z206" s="263"/>
      <c r="AB206" s="265" t="str">
        <f t="shared" si="20"/>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18"/>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19"/>
        <v>0</v>
      </c>
      <c r="Y207" s="263"/>
      <c r="Z207" s="263"/>
      <c r="AB207" s="265" t="str">
        <f t="shared" si="20"/>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18"/>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19"/>
        <v>0</v>
      </c>
      <c r="Y208" s="263"/>
      <c r="Z208" s="263"/>
      <c r="AB208" s="265" t="str">
        <f t="shared" si="20"/>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18"/>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19"/>
        <v>0</v>
      </c>
      <c r="Y209" s="263"/>
      <c r="Z209" s="263"/>
      <c r="AB209" s="265" t="str">
        <f t="shared" si="20"/>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18"/>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19"/>
        <v>0</v>
      </c>
      <c r="Y210" s="263"/>
      <c r="Z210" s="263"/>
      <c r="AB210" s="265" t="str">
        <f t="shared" si="20"/>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18"/>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19"/>
        <v>0</v>
      </c>
      <c r="Y211" s="263"/>
      <c r="Z211" s="263"/>
      <c r="AB211" s="265" t="str">
        <f t="shared" si="20"/>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18"/>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19"/>
        <v>0</v>
      </c>
      <c r="Y212" s="263"/>
      <c r="Z212" s="263"/>
      <c r="AB212" s="265" t="str">
        <f t="shared" si="20"/>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18"/>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19"/>
        <v>0</v>
      </c>
      <c r="Y213" s="263"/>
      <c r="Z213" s="263"/>
      <c r="AB213" s="265" t="str">
        <f t="shared" si="20"/>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18"/>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19"/>
        <v>0</v>
      </c>
      <c r="Y214" s="263"/>
      <c r="Z214" s="263"/>
      <c r="AB214" s="265" t="str">
        <f t="shared" si="20"/>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18"/>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19"/>
        <v>0</v>
      </c>
      <c r="Y215" s="263"/>
      <c r="Z215" s="263"/>
      <c r="AB215" s="265" t="str">
        <f t="shared" si="20"/>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18"/>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19"/>
        <v>0</v>
      </c>
      <c r="Y216" s="263"/>
      <c r="Z216" s="263"/>
      <c r="AB216" s="265" t="str">
        <f t="shared" si="20"/>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18"/>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19"/>
        <v>0</v>
      </c>
      <c r="Y217" s="263"/>
      <c r="Z217" s="263"/>
      <c r="AB217" s="265" t="str">
        <f t="shared" si="20"/>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18"/>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19"/>
        <v>0</v>
      </c>
      <c r="Y218" s="263"/>
      <c r="Z218" s="263"/>
      <c r="AB218" s="265" t="str">
        <f t="shared" si="20"/>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18"/>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19"/>
        <v>0</v>
      </c>
      <c r="Y219" s="263"/>
      <c r="Z219" s="263"/>
      <c r="AB219" s="265" t="str">
        <f t="shared" si="20"/>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18"/>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19"/>
        <v>0</v>
      </c>
      <c r="Y220" s="263"/>
      <c r="Z220" s="263"/>
      <c r="AB220" s="265" t="str">
        <f t="shared" si="20"/>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18"/>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19"/>
        <v>0</v>
      </c>
      <c r="Y221" s="263"/>
      <c r="Z221" s="263"/>
      <c r="AB221" s="265" t="str">
        <f t="shared" si="20"/>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18"/>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19"/>
        <v>0</v>
      </c>
      <c r="Y222" s="263"/>
      <c r="Z222" s="263"/>
      <c r="AB222" s="265" t="str">
        <f t="shared" si="20"/>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18"/>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19"/>
        <v>0</v>
      </c>
      <c r="Y223" s="263"/>
      <c r="Z223" s="263"/>
      <c r="AB223" s="265" t="str">
        <f t="shared" si="20"/>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18"/>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19"/>
        <v>0</v>
      </c>
      <c r="Y224" s="263"/>
      <c r="Z224" s="263"/>
      <c r="AB224" s="265" t="str">
        <f t="shared" si="20"/>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18"/>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19"/>
        <v>0</v>
      </c>
      <c r="Y225" s="263"/>
      <c r="Z225" s="263"/>
      <c r="AB225" s="265" t="str">
        <f t="shared" si="20"/>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18"/>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19"/>
        <v>0</v>
      </c>
      <c r="Y226" s="263"/>
      <c r="Z226" s="263"/>
      <c r="AB226" s="265" t="str">
        <f t="shared" si="20"/>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18"/>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19"/>
        <v>0</v>
      </c>
      <c r="Y227" s="263"/>
      <c r="Z227" s="263"/>
      <c r="AB227" s="265" t="str">
        <f t="shared" si="20"/>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18"/>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19"/>
        <v>0</v>
      </c>
      <c r="Y228" s="263"/>
      <c r="Z228" s="263"/>
      <c r="AB228" s="265" t="str">
        <f t="shared" si="20"/>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18"/>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19"/>
        <v>0</v>
      </c>
      <c r="Y229" s="263"/>
      <c r="Z229" s="263"/>
      <c r="AB229" s="265" t="str">
        <f t="shared" si="20"/>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1">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2">IF(AND(C230="Smelter not listed",OR(LEN(D230)=0,LEN(E230)=0)),1,0)</f>
        <v>0</v>
      </c>
      <c r="Y230" s="263"/>
      <c r="Z230" s="263"/>
      <c r="AB230" s="265" t="str">
        <f t="shared" ref="AB230:AB260" si="23">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1"/>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2"/>
        <v>0</v>
      </c>
      <c r="Y231" s="263"/>
      <c r="Z231" s="263"/>
      <c r="AB231" s="265" t="str">
        <f t="shared" si="23"/>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1"/>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2"/>
        <v>0</v>
      </c>
      <c r="Y232" s="263"/>
      <c r="Z232" s="263"/>
      <c r="AB232" s="265" t="str">
        <f t="shared" si="23"/>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1"/>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2"/>
        <v>0</v>
      </c>
      <c r="Y233" s="263"/>
      <c r="Z233" s="263"/>
      <c r="AB233" s="265" t="str">
        <f t="shared" si="23"/>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1"/>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2"/>
        <v>0</v>
      </c>
      <c r="Y234" s="263"/>
      <c r="Z234" s="263"/>
      <c r="AB234" s="265" t="str">
        <f t="shared" si="23"/>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1"/>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2"/>
        <v>0</v>
      </c>
      <c r="Y235" s="263"/>
      <c r="Z235" s="263"/>
      <c r="AB235" s="265" t="str">
        <f t="shared" si="23"/>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1"/>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2"/>
        <v>0</v>
      </c>
      <c r="Y236" s="263"/>
      <c r="Z236" s="263"/>
      <c r="AB236" s="265" t="str">
        <f t="shared" si="23"/>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1"/>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2"/>
        <v>0</v>
      </c>
      <c r="Y237" s="263"/>
      <c r="Z237" s="263"/>
      <c r="AB237" s="265" t="str">
        <f t="shared" si="23"/>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1"/>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2"/>
        <v>0</v>
      </c>
      <c r="Y238" s="263"/>
      <c r="Z238" s="263"/>
      <c r="AB238" s="265" t="str">
        <f t="shared" si="23"/>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1"/>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2"/>
        <v>0</v>
      </c>
      <c r="Y239" s="263"/>
      <c r="Z239" s="263"/>
      <c r="AB239" s="265" t="str">
        <f t="shared" si="23"/>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1"/>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2"/>
        <v>0</v>
      </c>
      <c r="Y240" s="263"/>
      <c r="Z240" s="263"/>
      <c r="AB240" s="265" t="str">
        <f t="shared" si="23"/>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1"/>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2"/>
        <v>0</v>
      </c>
      <c r="Y241" s="263"/>
      <c r="Z241" s="263"/>
      <c r="AB241" s="265" t="str">
        <f t="shared" si="23"/>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1"/>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2"/>
        <v>0</v>
      </c>
      <c r="Y242" s="263"/>
      <c r="Z242" s="263"/>
      <c r="AB242" s="265" t="str">
        <f t="shared" si="23"/>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1"/>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2"/>
        <v>0</v>
      </c>
      <c r="Y243" s="263"/>
      <c r="Z243" s="263"/>
      <c r="AB243" s="265" t="str">
        <f t="shared" si="23"/>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1"/>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2"/>
        <v>0</v>
      </c>
      <c r="Y244" s="263"/>
      <c r="Z244" s="263"/>
      <c r="AB244" s="265" t="str">
        <f t="shared" si="23"/>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1"/>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2"/>
        <v>0</v>
      </c>
      <c r="Y245" s="263"/>
      <c r="Z245" s="263"/>
      <c r="AB245" s="265" t="str">
        <f t="shared" si="23"/>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1"/>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2"/>
        <v>0</v>
      </c>
      <c r="Y246" s="263"/>
      <c r="Z246" s="263"/>
      <c r="AB246" s="265" t="str">
        <f t="shared" si="23"/>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1"/>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2"/>
        <v>0</v>
      </c>
      <c r="Y247" s="263"/>
      <c r="Z247" s="263"/>
      <c r="AB247" s="265" t="str">
        <f t="shared" si="23"/>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1"/>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2"/>
        <v>0</v>
      </c>
      <c r="Y248" s="263"/>
      <c r="Z248" s="263"/>
      <c r="AB248" s="265" t="str">
        <f t="shared" si="23"/>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1"/>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2"/>
        <v>0</v>
      </c>
      <c r="Y249" s="263"/>
      <c r="Z249" s="263"/>
      <c r="AB249" s="265" t="str">
        <f t="shared" si="23"/>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1"/>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2"/>
        <v>0</v>
      </c>
      <c r="Y250" s="263"/>
      <c r="Z250" s="263"/>
      <c r="AB250" s="265" t="str">
        <f t="shared" si="23"/>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1"/>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2"/>
        <v>0</v>
      </c>
      <c r="Y251" s="263"/>
      <c r="Z251" s="263"/>
      <c r="AB251" s="265" t="str">
        <f t="shared" si="23"/>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1"/>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2"/>
        <v>0</v>
      </c>
      <c r="Y252" s="263"/>
      <c r="Z252" s="263"/>
      <c r="AB252" s="265" t="str">
        <f t="shared" si="23"/>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1"/>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2"/>
        <v>0</v>
      </c>
      <c r="Y253" s="263"/>
      <c r="Z253" s="263"/>
      <c r="AB253" s="265" t="str">
        <f t="shared" si="23"/>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1"/>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2"/>
        <v>0</v>
      </c>
      <c r="Y254" s="263"/>
      <c r="Z254" s="263"/>
      <c r="AB254" s="265" t="str">
        <f t="shared" si="23"/>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1"/>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2"/>
        <v>0</v>
      </c>
      <c r="Y255" s="263"/>
      <c r="Z255" s="263"/>
      <c r="AB255" s="265" t="str">
        <f t="shared" si="23"/>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1"/>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2"/>
        <v>0</v>
      </c>
      <c r="Y256" s="263"/>
      <c r="Z256" s="263"/>
      <c r="AB256" s="265" t="str">
        <f t="shared" si="23"/>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1"/>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2"/>
        <v>0</v>
      </c>
      <c r="Y257" s="263"/>
      <c r="Z257" s="263"/>
      <c r="AB257" s="265" t="str">
        <f t="shared" si="23"/>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1"/>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2"/>
        <v>0</v>
      </c>
      <c r="Y258" s="263"/>
      <c r="Z258" s="263"/>
      <c r="AB258" s="265" t="str">
        <f t="shared" si="23"/>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1"/>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2"/>
        <v>0</v>
      </c>
      <c r="Y259" s="263"/>
      <c r="Z259" s="263"/>
      <c r="AB259" s="265" t="str">
        <f t="shared" si="23"/>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1"/>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2"/>
        <v>0</v>
      </c>
      <c r="Y260" s="263"/>
      <c r="Z260" s="263"/>
      <c r="AB260" s="265" t="str">
        <f t="shared" si="23"/>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ca="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ca="1">IF(AND(C261="Smelter not listed",OR(LEN(D261)=0,LEN(E261)=0)),1,0)</f>
        <v>0</v>
      </c>
      <c r="Y261" s="263"/>
      <c r="Z261" s="263"/>
      <c r="AB261" s="265" t="str">
        <f>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2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25">IF(AND(C262="Smelter not listed",OR(LEN(D262)=0,LEN(E262)=0)),1,0)</f>
        <v>0</v>
      </c>
      <c r="Y262" s="263"/>
      <c r="Z262" s="263"/>
      <c r="AB262" s="265" t="str">
        <f t="shared" ref="AB262:AB293" si="26">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25"/>
        <v>0</v>
      </c>
      <c r="Y263" s="263"/>
      <c r="Z263" s="263"/>
      <c r="AB263" s="265" t="str">
        <f t="shared" si="26"/>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25"/>
        <v>0</v>
      </c>
      <c r="Y264" s="263"/>
      <c r="Z264" s="263"/>
      <c r="AB264" s="265" t="str">
        <f t="shared" si="26"/>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25"/>
        <v>0</v>
      </c>
      <c r="Y265" s="263"/>
      <c r="Z265" s="263"/>
      <c r="AB265" s="265" t="str">
        <f t="shared" si="26"/>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25"/>
        <v>0</v>
      </c>
      <c r="Y266" s="263"/>
      <c r="Z266" s="263"/>
      <c r="AB266" s="265" t="str">
        <f t="shared" si="26"/>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25"/>
        <v>0</v>
      </c>
      <c r="Y267" s="263"/>
      <c r="Z267" s="263"/>
      <c r="AB267" s="265" t="str">
        <f t="shared" si="26"/>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25"/>
        <v>0</v>
      </c>
      <c r="Y268" s="263"/>
      <c r="Z268" s="263"/>
      <c r="AB268" s="265" t="str">
        <f t="shared" si="26"/>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25"/>
        <v>0</v>
      </c>
      <c r="Y269" s="263"/>
      <c r="Z269" s="263"/>
      <c r="AB269" s="265" t="str">
        <f t="shared" si="26"/>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25"/>
        <v>0</v>
      </c>
      <c r="Y270" s="263"/>
      <c r="Z270" s="263"/>
      <c r="AB270" s="265" t="str">
        <f t="shared" si="26"/>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25"/>
        <v>0</v>
      </c>
      <c r="Y271" s="263"/>
      <c r="Z271" s="263"/>
      <c r="AB271" s="265" t="str">
        <f t="shared" si="26"/>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2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25"/>
        <v>0</v>
      </c>
      <c r="Y272" s="263"/>
      <c r="Z272" s="263"/>
      <c r="AB272" s="265" t="str">
        <f t="shared" si="26"/>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2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25"/>
        <v>0</v>
      </c>
      <c r="Y273" s="263"/>
      <c r="Z273" s="263"/>
      <c r="AB273" s="265" t="str">
        <f t="shared" si="26"/>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25"/>
        <v>0</v>
      </c>
      <c r="Y274" s="263"/>
      <c r="Z274" s="263"/>
      <c r="AB274" s="265" t="str">
        <f t="shared" si="26"/>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25"/>
        <v>0</v>
      </c>
      <c r="Y275" s="263"/>
      <c r="Z275" s="263"/>
      <c r="AB275" s="265" t="str">
        <f t="shared" si="26"/>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25"/>
        <v>0</v>
      </c>
      <c r="Y276" s="263"/>
      <c r="Z276" s="263"/>
      <c r="AB276" s="265" t="str">
        <f t="shared" si="26"/>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25"/>
        <v>0</v>
      </c>
      <c r="Y277" s="263"/>
      <c r="Z277" s="263"/>
      <c r="AB277" s="265" t="str">
        <f t="shared" si="26"/>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25"/>
        <v>0</v>
      </c>
      <c r="Y278" s="263"/>
      <c r="Z278" s="263"/>
      <c r="AB278" s="265" t="str">
        <f t="shared" si="26"/>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25"/>
        <v>0</v>
      </c>
      <c r="Y279" s="263"/>
      <c r="Z279" s="263"/>
      <c r="AB279" s="265" t="str">
        <f t="shared" si="26"/>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25"/>
        <v>0</v>
      </c>
      <c r="Y280" s="263"/>
      <c r="Z280" s="263"/>
      <c r="AB280" s="265" t="str">
        <f t="shared" si="26"/>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25"/>
        <v>0</v>
      </c>
      <c r="Y281" s="263"/>
      <c r="Z281" s="263"/>
      <c r="AB281" s="265" t="str">
        <f t="shared" si="26"/>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25"/>
        <v>0</v>
      </c>
      <c r="Y282" s="263"/>
      <c r="Z282" s="263"/>
      <c r="AB282" s="265" t="str">
        <f t="shared" si="26"/>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25"/>
        <v>0</v>
      </c>
      <c r="Y283" s="263"/>
      <c r="Z283" s="263"/>
      <c r="AB283" s="265" t="str">
        <f t="shared" si="26"/>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25"/>
        <v>0</v>
      </c>
      <c r="Y284" s="263"/>
      <c r="Z284" s="263"/>
      <c r="AB284" s="265" t="str">
        <f t="shared" si="26"/>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25"/>
        <v>0</v>
      </c>
      <c r="Y285" s="263"/>
      <c r="Z285" s="263"/>
      <c r="AB285" s="265" t="str">
        <f t="shared" si="26"/>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25"/>
        <v>0</v>
      </c>
      <c r="Y286" s="263"/>
      <c r="Z286" s="263"/>
      <c r="AB286" s="265" t="str">
        <f t="shared" si="26"/>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2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25"/>
        <v>0</v>
      </c>
      <c r="Y287" s="263"/>
      <c r="Z287" s="263"/>
      <c r="AB287" s="265" t="str">
        <f t="shared" si="26"/>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2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25"/>
        <v>0</v>
      </c>
      <c r="Y288" s="263"/>
      <c r="Z288" s="263"/>
      <c r="AB288" s="265" t="str">
        <f t="shared" si="26"/>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2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25"/>
        <v>0</v>
      </c>
      <c r="Y289" s="263"/>
      <c r="Z289" s="263"/>
      <c r="AB289" s="265" t="str">
        <f t="shared" si="26"/>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2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25"/>
        <v>0</v>
      </c>
      <c r="Y290" s="263"/>
      <c r="Z290" s="263"/>
      <c r="AB290" s="265" t="str">
        <f t="shared" si="26"/>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2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25"/>
        <v>0</v>
      </c>
      <c r="Y291" s="263"/>
      <c r="Z291" s="263"/>
      <c r="AB291" s="265" t="str">
        <f t="shared" si="26"/>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2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25"/>
        <v>0</v>
      </c>
      <c r="Y292" s="263"/>
      <c r="Z292" s="263"/>
      <c r="AB292" s="265" t="str">
        <f t="shared" si="26"/>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2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25"/>
        <v>0</v>
      </c>
      <c r="Y293" s="263"/>
      <c r="Z293" s="263"/>
      <c r="AB293" s="265" t="str">
        <f t="shared" si="26"/>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2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28">IF(AND(C294="Smelter not listed",OR(LEN(D294)=0,LEN(E294)=0)),1,0)</f>
        <v>0</v>
      </c>
      <c r="Y294" s="263"/>
      <c r="Z294" s="263"/>
      <c r="AB294" s="265" t="str">
        <f t="shared" ref="AB294:AB324" si="29">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2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28"/>
        <v>0</v>
      </c>
      <c r="Y295" s="263"/>
      <c r="Z295" s="263"/>
      <c r="AB295" s="265" t="str">
        <f t="shared" si="29"/>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8"/>
        <v>0</v>
      </c>
      <c r="Y296" s="263"/>
      <c r="Z296" s="263"/>
      <c r="AB296" s="265" t="str">
        <f t="shared" si="29"/>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8"/>
        <v>0</v>
      </c>
      <c r="Y297" s="263"/>
      <c r="Z297" s="263"/>
      <c r="AB297" s="265" t="str">
        <f t="shared" si="29"/>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8"/>
        <v>0</v>
      </c>
      <c r="Y298" s="263"/>
      <c r="Z298" s="263"/>
      <c r="AB298" s="265" t="str">
        <f t="shared" si="29"/>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8"/>
        <v>0</v>
      </c>
      <c r="Y299" s="263"/>
      <c r="Z299" s="263"/>
      <c r="AB299" s="265" t="str">
        <f t="shared" si="29"/>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8"/>
        <v>0</v>
      </c>
      <c r="Y300" s="263"/>
      <c r="Z300" s="263"/>
      <c r="AB300" s="265" t="str">
        <f t="shared" si="29"/>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8"/>
        <v>0</v>
      </c>
      <c r="Y301" s="263"/>
      <c r="Z301" s="263"/>
      <c r="AB301" s="265" t="str">
        <f t="shared" si="29"/>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8"/>
        <v>0</v>
      </c>
      <c r="Y302" s="263"/>
      <c r="Z302" s="263"/>
      <c r="AB302" s="265" t="str">
        <f t="shared" si="29"/>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8"/>
        <v>0</v>
      </c>
      <c r="Y303" s="263"/>
      <c r="Z303" s="263"/>
      <c r="AB303" s="265" t="str">
        <f t="shared" si="29"/>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8"/>
        <v>0</v>
      </c>
      <c r="Y304" s="263"/>
      <c r="Z304" s="263"/>
      <c r="AB304" s="265" t="str">
        <f t="shared" si="29"/>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2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28"/>
        <v>0</v>
      </c>
      <c r="Y305" s="263"/>
      <c r="Z305" s="263"/>
      <c r="AB305" s="265" t="str">
        <f t="shared" si="29"/>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2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28"/>
        <v>0</v>
      </c>
      <c r="Y306" s="263"/>
      <c r="Z306" s="263"/>
      <c r="AB306" s="265" t="str">
        <f t="shared" si="29"/>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2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28"/>
        <v>0</v>
      </c>
      <c r="Y307" s="263"/>
      <c r="Z307" s="263"/>
      <c r="AB307" s="265" t="str">
        <f t="shared" si="29"/>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2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28"/>
        <v>0</v>
      </c>
      <c r="Y308" s="263"/>
      <c r="Z308" s="263"/>
      <c r="AB308" s="265" t="str">
        <f t="shared" si="29"/>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2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28"/>
        <v>0</v>
      </c>
      <c r="Y309" s="263"/>
      <c r="Z309" s="263"/>
      <c r="AB309" s="265" t="str">
        <f t="shared" si="29"/>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2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28"/>
        <v>0</v>
      </c>
      <c r="Y310" s="263"/>
      <c r="Z310" s="263"/>
      <c r="AB310" s="265" t="str">
        <f t="shared" si="29"/>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2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28"/>
        <v>0</v>
      </c>
      <c r="Y311" s="263"/>
      <c r="Z311" s="263"/>
      <c r="AB311" s="265" t="str">
        <f t="shared" si="29"/>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2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28"/>
        <v>0</v>
      </c>
      <c r="Y312" s="263"/>
      <c r="Z312" s="263"/>
      <c r="AB312" s="265" t="str">
        <f t="shared" si="29"/>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2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28"/>
        <v>0</v>
      </c>
      <c r="Y313" s="263"/>
      <c r="Z313" s="263"/>
      <c r="AB313" s="265" t="str">
        <f t="shared" si="29"/>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2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28"/>
        <v>0</v>
      </c>
      <c r="Y314" s="263"/>
      <c r="Z314" s="263"/>
      <c r="AB314" s="265" t="str">
        <f t="shared" si="29"/>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2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28"/>
        <v>0</v>
      </c>
      <c r="Y315" s="263"/>
      <c r="Z315" s="263"/>
      <c r="AB315" s="265" t="str">
        <f t="shared" si="29"/>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2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28"/>
        <v>0</v>
      </c>
      <c r="Y316" s="263"/>
      <c r="Z316" s="263"/>
      <c r="AB316" s="265" t="str">
        <f t="shared" si="29"/>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2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28"/>
        <v>0</v>
      </c>
      <c r="Y317" s="263"/>
      <c r="Z317" s="263"/>
      <c r="AB317" s="265" t="str">
        <f t="shared" si="29"/>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2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28"/>
        <v>0</v>
      </c>
      <c r="Y318" s="263"/>
      <c r="Z318" s="263"/>
      <c r="AB318" s="265" t="str">
        <f t="shared" si="29"/>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2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28"/>
        <v>0</v>
      </c>
      <c r="Y319" s="263"/>
      <c r="Z319" s="263"/>
      <c r="AB319" s="265" t="str">
        <f t="shared" si="29"/>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2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28"/>
        <v>0</v>
      </c>
      <c r="Y320" s="263"/>
      <c r="Z320" s="263"/>
      <c r="AB320" s="265" t="str">
        <f t="shared" si="29"/>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2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28"/>
        <v>0</v>
      </c>
      <c r="Y321" s="263"/>
      <c r="Z321" s="263"/>
      <c r="AB321" s="265" t="str">
        <f t="shared" si="29"/>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2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28"/>
        <v>0</v>
      </c>
      <c r="Y322" s="263"/>
      <c r="Z322" s="263"/>
      <c r="AB322" s="265" t="str">
        <f t="shared" si="29"/>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2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28"/>
        <v>0</v>
      </c>
      <c r="Y323" s="263"/>
      <c r="Z323" s="263"/>
      <c r="AB323" s="265" t="str">
        <f t="shared" si="29"/>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2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28"/>
        <v>0</v>
      </c>
      <c r="Y324" s="263"/>
      <c r="Z324" s="263"/>
      <c r="AB324" s="265" t="str">
        <f t="shared" si="29"/>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ca="1">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ca="1">IF(AND(C325="Smelter not listed",OR(LEN(D325)=0,LEN(E325)=0)),1,0)</f>
        <v>0</v>
      </c>
      <c r="Y325" s="263"/>
      <c r="Z325" s="263"/>
      <c r="AB325" s="265" t="str">
        <f>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30">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31">IF(AND(C326="Smelter not listed",OR(LEN(D326)=0,LEN(E326)=0)),1,0)</f>
        <v>0</v>
      </c>
      <c r="Y326" s="263"/>
      <c r="Z326" s="263"/>
      <c r="AB326" s="265" t="str">
        <f t="shared" ref="AB326:AB357" si="32">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30"/>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31"/>
        <v>0</v>
      </c>
      <c r="Y336" s="263"/>
      <c r="Z336" s="263"/>
      <c r="AB336" s="265" t="str">
        <f t="shared" si="32"/>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0"/>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1"/>
        <v>0</v>
      </c>
      <c r="Y337" s="263"/>
      <c r="Z337" s="263"/>
      <c r="AB337" s="265" t="str">
        <f t="shared" si="32"/>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0"/>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1"/>
        <v>0</v>
      </c>
      <c r="Y338" s="263"/>
      <c r="Z338" s="263"/>
      <c r="AB338" s="265" t="str">
        <f t="shared" si="32"/>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0"/>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1"/>
        <v>0</v>
      </c>
      <c r="Y339" s="263"/>
      <c r="Z339" s="263"/>
      <c r="AB339" s="265" t="str">
        <f t="shared" si="32"/>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30"/>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31"/>
        <v>0</v>
      </c>
      <c r="Y340" s="263"/>
      <c r="Z340" s="263"/>
      <c r="AB340" s="265" t="str">
        <f t="shared" si="32"/>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0"/>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1"/>
        <v>0</v>
      </c>
      <c r="Y341" s="263"/>
      <c r="Z341" s="263"/>
      <c r="AB341" s="265" t="str">
        <f t="shared" si="32"/>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30"/>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31"/>
        <v>0</v>
      </c>
      <c r="Y342" s="263"/>
      <c r="Z342" s="263"/>
      <c r="AB342" s="265" t="str">
        <f t="shared" si="32"/>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0"/>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1"/>
        <v>0</v>
      </c>
      <c r="Y343" s="263"/>
      <c r="Z343" s="263"/>
      <c r="AB343" s="265" t="str">
        <f t="shared" si="32"/>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0"/>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1"/>
        <v>0</v>
      </c>
      <c r="Y344" s="263"/>
      <c r="Z344" s="263"/>
      <c r="AB344" s="265" t="str">
        <f t="shared" si="32"/>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0"/>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1"/>
        <v>0</v>
      </c>
      <c r="Y345" s="263"/>
      <c r="Z345" s="263"/>
      <c r="AB345" s="265" t="str">
        <f t="shared" si="32"/>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0"/>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1"/>
        <v>0</v>
      </c>
      <c r="Y346" s="263"/>
      <c r="Z346" s="263"/>
      <c r="AB346" s="265" t="str">
        <f t="shared" si="32"/>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0"/>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1"/>
        <v>0</v>
      </c>
      <c r="Y347" s="263"/>
      <c r="Z347" s="263"/>
      <c r="AB347" s="265" t="str">
        <f t="shared" si="32"/>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B280145-38A5-489A-B137-CB64212814AA}"/>
    </customSheetView>
  </customSheetViews>
  <mergeCells count="3">
    <mergeCell ref="J2:O2"/>
    <mergeCell ref="B3:E3"/>
    <mergeCell ref="G3:I3"/>
  </mergeCells>
  <conditionalFormatting sqref="B586:B2504">
    <cfRule type="expression" dxfId="40" priority="38" stopIfTrue="1">
      <formula>IF(B586="",TRUE)</formula>
    </cfRule>
    <cfRule type="expression" dxfId="39" priority="49" stopIfTrue="1">
      <formula>IF(AND(COUNTIF(MetalSmelter,B586&amp;C586)=0,LEN(C586)&gt;0),TRUE,FALSE)</formula>
    </cfRule>
  </conditionalFormatting>
  <conditionalFormatting sqref="R586:R2505 E586:E2504">
    <cfRule type="expression" dxfId="38" priority="45" stopIfTrue="1">
      <formula>IF(AND(E586="",$C586=$X$4),TRUE)</formula>
    </cfRule>
    <cfRule type="expression" dxfId="37" priority="46" stopIfTrue="1">
      <formula>IF(FIND("!",E586),TRUE)</formula>
    </cfRule>
  </conditionalFormatting>
  <conditionalFormatting sqref="F586:F2504">
    <cfRule type="expression" dxfId="36" priority="36" stopIfTrue="1">
      <formula>IF(AND(LEN($A586)&gt;0,$A586&lt;&gt;$F586),TRUE,FALSE)</formula>
    </cfRule>
  </conditionalFormatting>
  <conditionalFormatting sqref="C586:C2504">
    <cfRule type="expression" dxfId="35" priority="35" stopIfTrue="1">
      <formula>IF(AND(B586&lt;&gt;"",C586=""),TRUE)</formula>
    </cfRule>
  </conditionalFormatting>
  <conditionalFormatting sqref="B21:B585 B5:B19">
    <cfRule type="expression" dxfId="34" priority="14" stopIfTrue="1">
      <formula>IF(B5="",TRUE)</formula>
    </cfRule>
    <cfRule type="expression" dxfId="33" priority="17" stopIfTrue="1">
      <formula>IF(AND(COUNTIF(MetalSmelter,B5&amp;C5)=0,LEN(C5)&gt;0),TRUE,FALSE)</formula>
    </cfRule>
  </conditionalFormatting>
  <conditionalFormatting sqref="G5:G2504">
    <cfRule type="expression" dxfId="32" priority="20" stopIfTrue="1">
      <formula>IF(FIND("Enter smelter details",G5),TRUE)</formula>
    </cfRule>
  </conditionalFormatting>
  <conditionalFormatting sqref="R5:R585 E21:E585 E5:E19">
    <cfRule type="expression" dxfId="31" priority="15" stopIfTrue="1">
      <formula>IF(AND(E5="",$C5=$X$4),TRUE)</formula>
    </cfRule>
    <cfRule type="expression" dxfId="30" priority="16" stopIfTrue="1">
      <formula>IF(FIND("!",E5),TRUE)</formula>
    </cfRule>
  </conditionalFormatting>
  <conditionalFormatting sqref="F5:F19 F21:F585">
    <cfRule type="expression" dxfId="29"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7" priority="4" stopIfTrue="1">
      <formula>IF(B20="",TRUE)</formula>
    </cfRule>
    <cfRule type="expression" dxfId="26" priority="7" stopIfTrue="1">
      <formula>IF(AND(COUNTIF(MetalSmelter,B20&amp;C20)=0,LEN(C20)&gt;0),TRUE,FALSE)</formula>
    </cfRule>
  </conditionalFormatting>
  <conditionalFormatting sqref="E20">
    <cfRule type="expression" dxfId="25" priority="5" stopIfTrue="1">
      <formula>IF(AND(E20="",$C20=$X$4),TRUE)</formula>
    </cfRule>
    <cfRule type="expression" dxfId="24" priority="6" stopIfTrue="1">
      <formula>IF(FIND("!",E20),TRUE)</formula>
    </cfRule>
  </conditionalFormatting>
  <conditionalFormatting sqref="F20">
    <cfRule type="expression" dxfId="23" priority="3" stopIfTrue="1">
      <formula>IF(AND(LEN($A20)&gt;0,$A20&lt;&gt;$F20),TRUE,FALSE)</formula>
    </cfRule>
  </conditionalFormatting>
  <conditionalFormatting sqref="C20">
    <cfRule type="expression" dxfId="22" priority="2" stopIfTrue="1">
      <formula>IF(AND(B20&lt;&gt;"",C20=""),TRUE)</formula>
    </cfRule>
  </conditionalFormatting>
  <conditionalFormatting sqref="D5:D2504">
    <cfRule type="expression" dxfId="21" priority="11" stopIfTrue="1">
      <formula>IF(AND(LEN($C5)&gt;0,AND($C5&lt;&gt;"Smelter Not Listed",ISBLANK($D5))),1,0)</formula>
    </cfRule>
    <cfRule type="expression" dxfId="20" priority="18" stopIfTrue="1">
      <formula>IF(AND(D5="",$C5=$X$4),TRUE)</formula>
    </cfRule>
    <cfRule type="expression" dxfId="19"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G&amp;S Bar and Wire LLC</v>
      </c>
      <c r="C4" s="99" t="str">
        <f t="shared" ref="C4:C12" ca="1" si="0">IF(H4=1,J4,I4)</f>
        <v>Complete</v>
      </c>
      <c r="D4" s="105" t="str">
        <f>IF(H4=1,"Click here to enter Company Name","")</f>
        <v/>
      </c>
      <c r="E4" s="81" t="s">
        <v>1307</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1307</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t="shared" ca="1" si="0"/>
        <v>Complete</v>
      </c>
      <c r="D6" s="105" t="str">
        <f>IF(H6=1,"Click here to provide a Description of Scope","")</f>
        <v/>
      </c>
      <c r="E6" s="81" t="s">
        <v>1307</v>
      </c>
      <c r="F6" s="104">
        <f>IF(OR(B5=Declaration!P9,B5=Declaration!Q9,B5=0),0,1)</f>
        <v>0</v>
      </c>
      <c r="G6" s="78">
        <f>IF(B6=0,1,0)</f>
        <v>1</v>
      </c>
      <c r="H6" s="79">
        <f t="shared" ref="H6:H17" si="1">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Orlando Smith</v>
      </c>
      <c r="C7" s="99" t="str">
        <f t="shared" ca="1" si="0"/>
        <v>Complete</v>
      </c>
      <c r="D7" s="105" t="str">
        <f>IF(H7=1,"Click here to enter Contact Name","")</f>
        <v/>
      </c>
      <c r="E7" s="81" t="s">
        <v>1307</v>
      </c>
      <c r="F7" s="142">
        <v>1</v>
      </c>
      <c r="G7" s="78">
        <f>IF(B7=0,1,0)</f>
        <v>0</v>
      </c>
      <c r="H7" s="79">
        <f t="shared" si="1"/>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GSTradeCompliance@barandwire.com</v>
      </c>
      <c r="C8" s="99" t="str">
        <f t="shared" ca="1" si="0"/>
        <v>Complete</v>
      </c>
      <c r="D8" s="105" t="str">
        <f>IF(H8=1,"Click here to enter Email-Contact","")</f>
        <v/>
      </c>
      <c r="E8" s="81" t="s">
        <v>1307</v>
      </c>
      <c r="F8" s="142">
        <v>1</v>
      </c>
      <c r="G8" s="78">
        <f>IF(ISNUMBER(SEARCH("@",B8)),0,1)</f>
        <v>0</v>
      </c>
      <c r="H8" s="79">
        <f t="shared" si="1"/>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260-747-4154</v>
      </c>
      <c r="C9" s="99" t="str">
        <f t="shared" ca="1" si="0"/>
        <v>Complete</v>
      </c>
      <c r="D9" s="105" t="str">
        <f>IF(H9=1,"Click here to enter Phone-Contact","")</f>
        <v/>
      </c>
      <c r="E9" s="81" t="s">
        <v>1307</v>
      </c>
      <c r="F9" s="142">
        <v>1</v>
      </c>
      <c r="G9" s="78">
        <f>IF(B9=0,1,0)</f>
        <v>0</v>
      </c>
      <c r="H9" s="79">
        <f t="shared" si="1"/>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Orlando Smith</v>
      </c>
      <c r="C10" s="99" t="str">
        <f t="shared" ca="1" si="0"/>
        <v>Complete</v>
      </c>
      <c r="D10" s="105" t="str">
        <f>IF(H10=1,"Click here to enter an Authorized Company Representative's name","")</f>
        <v/>
      </c>
      <c r="E10" s="81" t="s">
        <v>1307</v>
      </c>
      <c r="F10" s="103">
        <v>1</v>
      </c>
      <c r="G10" s="78">
        <f>IF(B10=0,1,0)</f>
        <v>0</v>
      </c>
      <c r="H10" s="79">
        <f t="shared" si="1"/>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GSTradeCompliance@barandwire.com</v>
      </c>
      <c r="C11" s="99" t="str">
        <f t="shared" ca="1" si="0"/>
        <v>Complete</v>
      </c>
      <c r="D11" s="105" t="str">
        <f>IF(H11=1,"Click here to enter Representative's email","")</f>
        <v/>
      </c>
      <c r="E11" s="81" t="s">
        <v>1307</v>
      </c>
      <c r="F11" s="103">
        <v>1</v>
      </c>
      <c r="G11" s="78">
        <f>IF(ISNUMBER(SEARCH("@",B11)),0,1)</f>
        <v>0</v>
      </c>
      <c r="H11" s="79">
        <f t="shared" si="1"/>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44816</v>
      </c>
      <c r="C12" s="99" t="str">
        <f t="shared" ca="1" si="0"/>
        <v>Complete</v>
      </c>
      <c r="D12" s="105" t="str">
        <f>IF(H12=1,"Click here to enter Date of Completion","")</f>
        <v/>
      </c>
      <c r="E12" s="81" t="s">
        <v>1307</v>
      </c>
      <c r="F12" s="103">
        <v>1</v>
      </c>
      <c r="G12" s="78">
        <f>IF(B12=0,1,0)</f>
        <v>0</v>
      </c>
      <c r="H12" s="79">
        <f t="shared" si="1"/>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1"/>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IF(B24=0,1,0)</f>
        <v>1</v>
      </c>
      <c r="H24" s="79">
        <f>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IF(B29=0,1,0)</f>
        <v>1</v>
      </c>
      <c r="H29" s="79">
        <f>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2">IF(H54=1,J54,I54)</f>
        <v>Complete</v>
      </c>
      <c r="D54" s="105" t="str">
        <f>IF(H54=1,"Click here to answer question (A)","")</f>
        <v/>
      </c>
      <c r="E54" s="81" t="s">
        <v>1307</v>
      </c>
      <c r="F54" s="104">
        <f>IF(SUM(F$24:F$27)=0,0,1)</f>
        <v>0</v>
      </c>
      <c r="G54" s="78">
        <f>IF(B54=0,1,0)</f>
        <v>0</v>
      </c>
      <c r="H54" s="79">
        <f t="shared" ref="H54:H60" si="3">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Yes</v>
      </c>
      <c r="C55" s="99" t="str">
        <f t="shared" ca="1" si="2"/>
        <v>Complete</v>
      </c>
      <c r="D55" s="105" t="str">
        <f>IF(H55=1,"Click here to answer question (B)","")</f>
        <v/>
      </c>
      <c r="E55" s="81" t="s">
        <v>1307</v>
      </c>
      <c r="F55" s="104">
        <f>F$54</f>
        <v>0</v>
      </c>
      <c r="G55" s="78">
        <f>IF(B55=0,1,0)</f>
        <v>0</v>
      </c>
      <c r="H55" s="79">
        <f t="shared" si="3"/>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www.fwmetals.com</v>
      </c>
      <c r="C56" s="99" t="str">
        <f t="shared" ca="1" si="2"/>
        <v>Complete</v>
      </c>
      <c r="D56" s="105" t="str">
        <f>IF(H56=1,"Click here to specify URL for question (B)","")</f>
        <v/>
      </c>
      <c r="E56" s="81"/>
      <c r="F56" s="104">
        <f>IF(AND(F55=1,B55="Yes"),1,0)</f>
        <v>0</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2"/>
        <v>Complete</v>
      </c>
      <c r="D57" s="105" t="str">
        <f>IF(H57=1,"Click here to answer question (C)","")</f>
        <v/>
      </c>
      <c r="E57" s="81" t="s">
        <v>1307</v>
      </c>
      <c r="F57" s="104">
        <f>F$54</f>
        <v>0</v>
      </c>
      <c r="G57" s="78">
        <f>IF(B57=0,1,0)</f>
        <v>0</v>
      </c>
      <c r="H57" s="79">
        <f t="shared" si="3"/>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2"/>
        <v>Complete</v>
      </c>
      <c r="D58" s="105" t="str">
        <f>IF(H58=1,"Click here to answer question (D)","")</f>
        <v/>
      </c>
      <c r="E58" s="81" t="s">
        <v>1307</v>
      </c>
      <c r="F58" s="104">
        <f>F$54</f>
        <v>0</v>
      </c>
      <c r="G58" s="78">
        <f>IF(B58=0,1,0)</f>
        <v>0</v>
      </c>
      <c r="H58" s="79">
        <f t="shared" si="3"/>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2"/>
        <v>Complete</v>
      </c>
      <c r="D59" s="105" t="str">
        <f>IF(H59=1,"Click here to answer question (E)","")</f>
        <v/>
      </c>
      <c r="E59" s="81" t="s">
        <v>1307</v>
      </c>
      <c r="F59" s="104">
        <f>F$54</f>
        <v>0</v>
      </c>
      <c r="G59" s="78">
        <f>IF(B59=0,1,0)</f>
        <v>0</v>
      </c>
      <c r="H59" s="79">
        <f t="shared" si="3"/>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2"/>
        <v>Complete</v>
      </c>
      <c r="D60" s="105" t="str">
        <f>IF(H60=1,"Click here to answer question (F)","")</f>
        <v/>
      </c>
      <c r="E60" s="81" t="s">
        <v>1307</v>
      </c>
      <c r="F60" s="104">
        <f>F$54</f>
        <v>0</v>
      </c>
      <c r="G60" s="78">
        <f>IF(B60=0,1,0)</f>
        <v>0</v>
      </c>
      <c r="H60" s="79">
        <f t="shared" si="3"/>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4">IF(H62=1,J62,I62)</f>
        <v>Complete</v>
      </c>
      <c r="D62" s="105" t="str">
        <f>IF(H62=1,"Click here to answer question (G)","")</f>
        <v/>
      </c>
      <c r="E62" s="81" t="s">
        <v>1307</v>
      </c>
      <c r="F62" s="104">
        <f>F$54</f>
        <v>0</v>
      </c>
      <c r="G62" s="78">
        <f>IF(B62=0,1,0)</f>
        <v>0</v>
      </c>
      <c r="H62" s="79">
        <f t="shared" ref="H62:H69" si="5">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4"/>
        <v>Complete</v>
      </c>
      <c r="D63" s="105" t="str">
        <f>IF(H63=1,"Click here to answer question (H)","")</f>
        <v/>
      </c>
      <c r="E63" s="81" t="s">
        <v>1307</v>
      </c>
      <c r="F63" s="104">
        <f>F$54</f>
        <v>0</v>
      </c>
      <c r="G63" s="78">
        <f>IF(B63=0,1,0)</f>
        <v>0</v>
      </c>
      <c r="H63" s="79">
        <f t="shared" si="5"/>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1307</v>
      </c>
      <c r="F64" s="104">
        <f>IF(B5=Declaration!Q9,1,0)</f>
        <v>0</v>
      </c>
      <c r="G64" s="78" cm="1">
        <f t="array" aca="1" ref="G64" ca="1">IF(INDIRECT("'Product List'!B6")="",1,0)</f>
        <v>1</v>
      </c>
      <c r="H64" s="79">
        <f t="shared" ca="1" si="5"/>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4"/>
        <v>Complete</v>
      </c>
      <c r="D65" s="105" t="str">
        <f>IF(H65=0,"","Click here to provide smelter information")</f>
        <v/>
      </c>
      <c r="E65" s="81" t="s">
        <v>1307</v>
      </c>
      <c r="F65" s="104">
        <f>F24</f>
        <v>0</v>
      </c>
      <c r="G65" s="78">
        <f>IF(AND(COUNTIF(SmelterIdetifiedForMetal,"Tantalum")&gt;0,COUNTIF('Smelter List'!AB$5:AB$2504,"Tantalum?*")&gt;0),0,1)</f>
        <v>1</v>
      </c>
      <c r="H65" s="79">
        <f t="shared" si="5"/>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4"/>
        <v>Complete</v>
      </c>
      <c r="D66" s="105" t="str">
        <f>IF(H66=0,"","Click here to provide smelter information")</f>
        <v/>
      </c>
      <c r="E66" s="81" t="s">
        <v>807</v>
      </c>
      <c r="F66" s="104">
        <f>F25</f>
        <v>0</v>
      </c>
      <c r="G66" s="78">
        <f>IF(AND(COUNTIF(SmelterIdetifiedForMetal,"Tin")&gt;0,COUNTIF('Smelter List'!AB$5:AB$2504,"Tin?*")&gt;0),0,1)</f>
        <v>1</v>
      </c>
      <c r="H66" s="79">
        <f t="shared" si="5"/>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4"/>
        <v>Complete</v>
      </c>
      <c r="D67" s="105" t="str">
        <f>IF(H67=0,"","Click here to provide smelter information")</f>
        <v/>
      </c>
      <c r="E67" s="81" t="s">
        <v>807</v>
      </c>
      <c r="F67" s="104">
        <f>F26</f>
        <v>0</v>
      </c>
      <c r="G67" s="78">
        <f>IF(AND(COUNTIF(SmelterIdetifiedForMetal,"Gold")&gt;0,COUNTIF('Smelter List'!AB$5:AB$2504,"Gold?*")&gt;0),0,1)</f>
        <v>1</v>
      </c>
      <c r="H67" s="79">
        <f t="shared" si="5"/>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4"/>
        <v>Complete</v>
      </c>
      <c r="D68" s="105" t="str">
        <f>IF(H68=0,"","Click here to provide smelter information")</f>
        <v/>
      </c>
      <c r="E68" s="81" t="s">
        <v>807</v>
      </c>
      <c r="F68" s="104">
        <f>F27</f>
        <v>0</v>
      </c>
      <c r="G68" s="78">
        <f>IF(AND(COUNTIF(SmelterIdetifiedForMetal,"Tungsten")&gt;0,COUNTIF('Smelter List'!AB$5:AB$2504,"Tungsten?*")&gt;0),0,1)</f>
        <v>1</v>
      </c>
      <c r="H68" s="79">
        <f t="shared" si="5"/>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5"/>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8" priority="358" stopIfTrue="1">
      <formula>$H$56=0</formula>
    </cfRule>
  </conditionalFormatting>
  <conditionalFormatting sqref="B66">
    <cfRule type="expression" dxfId="17" priority="39" stopIfTrue="1">
      <formula>IF(F66=0,TRUE)</formula>
    </cfRule>
  </conditionalFormatting>
  <conditionalFormatting sqref="B67">
    <cfRule type="expression" dxfId="16" priority="35" stopIfTrue="1">
      <formula>IF(F67=0,TRUE)</formula>
    </cfRule>
  </conditionalFormatting>
  <conditionalFormatting sqref="B68:B69">
    <cfRule type="expression" dxfId="15" priority="31" stopIfTrue="1">
      <formula>IF(F68=0,TRUE)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A5&amp;B5</f>
        <v>Gold8853 S.p.A.</v>
      </c>
      <c r="K5" s="273" t="str">
        <f>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A6&amp;B6</f>
        <v>GoldABC Refinery Pty Ltd.</v>
      </c>
      <c r="K6" s="273" t="str">
        <f>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0">A7&amp;B7</f>
        <v>GoldAbington Reldan Metals, LLC</v>
      </c>
      <c r="K7" s="273" t="str">
        <f t="shared" ref="K7:K70" si="1">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0"/>
        <v>GoldAdvanced Chemical Company</v>
      </c>
      <c r="K8" s="273" t="str">
        <f t="shared" si="1"/>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0"/>
        <v>GoldAfrican Gold Refinery</v>
      </c>
      <c r="K9" s="273" t="str">
        <f t="shared" si="1"/>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0"/>
        <v>GoldAgosi AG</v>
      </c>
      <c r="K10" s="273" t="str">
        <f t="shared" si="1"/>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0"/>
        <v>GoldAGR (Perth Mint Australia)</v>
      </c>
      <c r="K11" s="273" t="str">
        <f t="shared" si="1"/>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0"/>
        <v>GoldAGR Mathey</v>
      </c>
      <c r="K12" s="273" t="str">
        <f t="shared" si="1"/>
        <v>GoldAGR Mathey</v>
      </c>
    </row>
    <row r="13" spans="1:16">
      <c r="A13" s="271" t="s">
        <v>1130</v>
      </c>
      <c r="B13" s="271" t="s">
        <v>2154</v>
      </c>
      <c r="C13" s="271" t="s">
        <v>2154</v>
      </c>
      <c r="D13" s="271" t="s">
        <v>1108</v>
      </c>
      <c r="E13" s="271" t="s">
        <v>650</v>
      </c>
      <c r="F13" s="271" t="s">
        <v>13320</v>
      </c>
      <c r="G13" s="271"/>
      <c r="H13" s="240" t="s">
        <v>1547</v>
      </c>
      <c r="I13" s="240" t="s">
        <v>1548</v>
      </c>
      <c r="J13" s="273" t="str">
        <f t="shared" si="0"/>
        <v>GoldAida Chemical Industries Co., Ltd.</v>
      </c>
      <c r="K13" s="273" t="str">
        <f t="shared" si="1"/>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0"/>
        <v>GoldAKITA Seiren</v>
      </c>
      <c r="K14" s="273" t="str">
        <f t="shared" si="1"/>
        <v>GoldAKITA Seiren</v>
      </c>
    </row>
    <row r="15" spans="1:16">
      <c r="A15" s="271" t="s">
        <v>1130</v>
      </c>
      <c r="B15" s="271" t="s">
        <v>2513</v>
      </c>
      <c r="C15" s="271" t="s">
        <v>1711</v>
      </c>
      <c r="D15" s="271" t="s">
        <v>1092</v>
      </c>
      <c r="E15" s="271" t="s">
        <v>1712</v>
      </c>
      <c r="F15" s="271" t="s">
        <v>13320</v>
      </c>
      <c r="G15" s="271"/>
      <c r="H15" s="240" t="s">
        <v>1713</v>
      </c>
      <c r="I15" s="240" t="s">
        <v>2597</v>
      </c>
      <c r="J15" s="273" t="str">
        <f t="shared" si="0"/>
        <v>GoldAl Etihad Gold LLC</v>
      </c>
      <c r="K15" s="273" t="str">
        <f t="shared" si="1"/>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0"/>
        <v>GoldAl Etihad Gold Refinery DMCC</v>
      </c>
      <c r="K16" s="273" t="str">
        <f t="shared" si="1"/>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0"/>
        <v>GoldAlbino Mountinho Lda.</v>
      </c>
      <c r="K17" s="273" t="str">
        <f t="shared" si="1"/>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0"/>
        <v>GoldAlexy Metals</v>
      </c>
      <c r="K18" s="273" t="str">
        <f t="shared" si="1"/>
        <v>GoldAlexy Metals</v>
      </c>
    </row>
    <row r="19" spans="1:11">
      <c r="A19" s="271" t="s">
        <v>1130</v>
      </c>
      <c r="B19" s="271" t="s">
        <v>52</v>
      </c>
      <c r="C19" s="271" t="s">
        <v>15547</v>
      </c>
      <c r="D19" s="271" t="s">
        <v>1101</v>
      </c>
      <c r="E19" s="271" t="s">
        <v>651</v>
      </c>
      <c r="F19" s="271" t="s">
        <v>13320</v>
      </c>
      <c r="G19" s="271"/>
      <c r="H19" s="240" t="s">
        <v>1549</v>
      </c>
      <c r="I19" s="240" t="s">
        <v>1550</v>
      </c>
      <c r="J19" s="273" t="str">
        <f t="shared" si="0"/>
        <v>GoldAllgemeine Gold-und Silberscheideanstalt A.G.</v>
      </c>
      <c r="K19" s="273" t="str">
        <f t="shared" si="1"/>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0"/>
        <v>GoldAlmalyk Mining and Metallurgical Complex (AMMC)</v>
      </c>
      <c r="K20" s="273" t="str">
        <f t="shared" si="1"/>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0"/>
        <v>GoldAmagasaki Factory, Hyogo Prefecture, Japan</v>
      </c>
      <c r="K21" s="273" t="str">
        <f t="shared" si="1"/>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0"/>
        <v>GoldAngloGold Ashanti Brazil</v>
      </c>
      <c r="K22" s="273" t="str">
        <f t="shared" si="1"/>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0"/>
        <v>GoldAngloGold Ashanti Corrego do Sitio Mineracao</v>
      </c>
      <c r="K23" s="273" t="str">
        <f t="shared" si="1"/>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0"/>
        <v>GoldAngloGold Ashanti Córrego do Sítio Mineração</v>
      </c>
      <c r="K24" s="273" t="str">
        <f t="shared" si="1"/>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0"/>
        <v>GoldAnhui Tongling Nonferrous Metal Mining Co., Ltd.</v>
      </c>
      <c r="K25" s="273" t="str">
        <f t="shared" si="1"/>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0"/>
        <v>GoldANZ (Perth Mint 4N)</v>
      </c>
      <c r="K26" s="273" t="str">
        <f t="shared" si="1"/>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0"/>
        <v>GoldANZ Bank</v>
      </c>
      <c r="K27" s="273" t="str">
        <f t="shared" si="1"/>
        <v>GoldANZ Bank</v>
      </c>
    </row>
    <row r="28" spans="1:11">
      <c r="A28" s="271" t="s">
        <v>1130</v>
      </c>
      <c r="B28" s="271" t="s">
        <v>2305</v>
      </c>
      <c r="C28" s="271" t="s">
        <v>2305</v>
      </c>
      <c r="D28" s="271" t="s">
        <v>1098</v>
      </c>
      <c r="E28" s="271" t="s">
        <v>654</v>
      </c>
      <c r="F28" s="271" t="s">
        <v>13320</v>
      </c>
      <c r="G28" s="271"/>
      <c r="H28" s="240" t="s">
        <v>1555</v>
      </c>
      <c r="I28" s="240" t="s">
        <v>1556</v>
      </c>
      <c r="J28" s="273" t="str">
        <f t="shared" si="0"/>
        <v>GoldArgor-Heraeus S.A.</v>
      </c>
      <c r="K28" s="273" t="str">
        <f t="shared" si="1"/>
        <v>GoldArgor-Heraeus S.A.</v>
      </c>
    </row>
    <row r="29" spans="1:11">
      <c r="A29" s="271" t="s">
        <v>1130</v>
      </c>
      <c r="B29" s="271" t="s">
        <v>2306</v>
      </c>
      <c r="C29" s="271" t="s">
        <v>2306</v>
      </c>
      <c r="D29" s="271" t="s">
        <v>1108</v>
      </c>
      <c r="E29" s="271" t="s">
        <v>655</v>
      </c>
      <c r="F29" s="271" t="s">
        <v>13320</v>
      </c>
      <c r="G29" s="271"/>
      <c r="H29" s="240" t="s">
        <v>1557</v>
      </c>
      <c r="I29" s="240" t="s">
        <v>1558</v>
      </c>
      <c r="J29" s="273" t="str">
        <f t="shared" si="0"/>
        <v>GoldAsahi Pretec Corp.</v>
      </c>
      <c r="K29" s="273" t="str">
        <f t="shared" si="1"/>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0"/>
        <v>GoldAsahi Refining Canada Ltd.</v>
      </c>
      <c r="K30" s="273" t="str">
        <f t="shared" si="1"/>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0"/>
        <v>GoldAsahi Refining USA Inc.</v>
      </c>
      <c r="K31" s="273" t="str">
        <f t="shared" si="1"/>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0"/>
        <v>GoldAsaka Riken Co., Ltd.</v>
      </c>
      <c r="K32" s="273" t="str">
        <f t="shared" si="1"/>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0"/>
        <v>GoldATAkulche</v>
      </c>
      <c r="K33" s="273" t="str">
        <f t="shared" si="1"/>
        <v>GoldATAkulche</v>
      </c>
    </row>
    <row r="34" spans="1:11">
      <c r="A34" s="271" t="s">
        <v>1130</v>
      </c>
      <c r="B34" s="271" t="s">
        <v>625</v>
      </c>
      <c r="C34" s="271" t="s">
        <v>625</v>
      </c>
      <c r="D34" s="271" t="s">
        <v>889</v>
      </c>
      <c r="E34" s="271" t="s">
        <v>657</v>
      </c>
      <c r="F34" s="271" t="s">
        <v>13320</v>
      </c>
      <c r="G34" s="271"/>
      <c r="H34" s="240" t="s">
        <v>1562</v>
      </c>
      <c r="I34" s="240" t="s">
        <v>11347</v>
      </c>
      <c r="J34" s="273" t="str">
        <f t="shared" si="0"/>
        <v>GoldAtasay Kuyumculuk Sanayi Ve Ticaret A.S.</v>
      </c>
      <c r="K34" s="273" t="str">
        <f t="shared" si="1"/>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0"/>
        <v>GoldAU Traders and Refiners</v>
      </c>
      <c r="K35" s="273" t="str">
        <f t="shared" si="1"/>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0"/>
        <v>GoldAugmont Enterprises Private Limited</v>
      </c>
      <c r="K36" s="273" t="str">
        <f t="shared" si="1"/>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0"/>
        <v>GoldAurubis AG</v>
      </c>
      <c r="K37" s="273" t="str">
        <f t="shared" si="1"/>
        <v>GoldAurubis AG</v>
      </c>
    </row>
    <row r="38" spans="1:11">
      <c r="A38" s="271" t="s">
        <v>1130</v>
      </c>
      <c r="B38" s="271" t="s">
        <v>2515</v>
      </c>
      <c r="C38" s="271" t="s">
        <v>2312</v>
      </c>
      <c r="D38" s="271" t="s">
        <v>1106</v>
      </c>
      <c r="E38" s="271" t="s">
        <v>2313</v>
      </c>
      <c r="F38" s="271" t="s">
        <v>13320</v>
      </c>
      <c r="G38" s="271"/>
      <c r="H38" s="240" t="s">
        <v>2369</v>
      </c>
      <c r="I38" s="240" t="s">
        <v>2370</v>
      </c>
      <c r="J38" s="273" t="str">
        <f t="shared" si="0"/>
        <v>GoldBALORE REFINERSGA</v>
      </c>
      <c r="K38" s="273" t="str">
        <f t="shared" si="1"/>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0"/>
        <v>GoldBangalore Refinery</v>
      </c>
      <c r="K39" s="273" t="str">
        <f t="shared" si="1"/>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0"/>
        <v>GoldBangalore Refinery Pvt Ltd</v>
      </c>
      <c r="K40" s="273" t="str">
        <f t="shared" si="1"/>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0"/>
        <v>GoldBangko Sentral ng Pilipinas (Central Bank of the Philippines)</v>
      </c>
      <c r="K41" s="273" t="str">
        <f t="shared" si="1"/>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0"/>
        <v>GoldBoliden AB</v>
      </c>
      <c r="K42" s="273" t="str">
        <f t="shared" si="1"/>
        <v>GoldBoliden AB</v>
      </c>
    </row>
    <row r="43" spans="1:11">
      <c r="A43" s="271" t="s">
        <v>1130</v>
      </c>
      <c r="B43" s="271" t="s">
        <v>661</v>
      </c>
      <c r="C43" s="271" t="s">
        <v>661</v>
      </c>
      <c r="D43" s="271" t="s">
        <v>1101</v>
      </c>
      <c r="E43" s="271" t="s">
        <v>662</v>
      </c>
      <c r="F43" s="271" t="s">
        <v>13320</v>
      </c>
      <c r="G43" s="271"/>
      <c r="H43" s="240" t="s">
        <v>1549</v>
      </c>
      <c r="I43" s="240" t="s">
        <v>1550</v>
      </c>
      <c r="J43" s="273" t="str">
        <f t="shared" si="0"/>
        <v>GoldC. Hafner GmbH + Co. KG</v>
      </c>
      <c r="K43" s="273" t="str">
        <f t="shared" si="1"/>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0"/>
        <v>GoldC.I Metales Procesados Industriales SAS</v>
      </c>
      <c r="K44" s="273" t="str">
        <f t="shared" si="1"/>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0"/>
        <v>GoldCaridad</v>
      </c>
      <c r="K45" s="273" t="str">
        <f t="shared" si="1"/>
        <v>GoldCaridad</v>
      </c>
    </row>
    <row r="46" spans="1:11">
      <c r="A46" s="271" t="s">
        <v>1130</v>
      </c>
      <c r="B46" s="271" t="s">
        <v>1570</v>
      </c>
      <c r="C46" s="271" t="s">
        <v>2257</v>
      </c>
      <c r="D46" s="271" t="s">
        <v>1097</v>
      </c>
      <c r="E46" s="271" t="s">
        <v>664</v>
      </c>
      <c r="F46" s="271" t="s">
        <v>13320</v>
      </c>
      <c r="G46" s="271"/>
      <c r="H46" s="240" t="s">
        <v>1568</v>
      </c>
      <c r="I46" s="240" t="s">
        <v>1569</v>
      </c>
      <c r="J46" s="273" t="str">
        <f t="shared" si="0"/>
        <v>GoldCCR</v>
      </c>
      <c r="K46" s="273" t="str">
        <f t="shared" si="1"/>
        <v>GoldCCR</v>
      </c>
    </row>
    <row r="47" spans="1:11">
      <c r="A47" s="271" t="s">
        <v>1130</v>
      </c>
      <c r="B47" s="271" t="s">
        <v>2257</v>
      </c>
      <c r="C47" s="271" t="s">
        <v>2257</v>
      </c>
      <c r="D47" s="271" t="s">
        <v>1097</v>
      </c>
      <c r="E47" s="271" t="s">
        <v>664</v>
      </c>
      <c r="F47" s="271" t="s">
        <v>13320</v>
      </c>
      <c r="G47" s="271"/>
      <c r="H47" s="240" t="s">
        <v>1568</v>
      </c>
      <c r="I47" s="240" t="s">
        <v>1569</v>
      </c>
      <c r="J47" s="273" t="str">
        <f t="shared" si="0"/>
        <v>GoldCCR Refinery - Glencore Canada Corporation</v>
      </c>
      <c r="K47" s="273" t="str">
        <f t="shared" si="1"/>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0"/>
        <v>GoldCendres + M?taux SA</v>
      </c>
      <c r="K48" s="273" t="str">
        <f t="shared" si="1"/>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0"/>
        <v>GoldCendres + Metaux S.A.</v>
      </c>
      <c r="K49" s="273" t="str">
        <f t="shared" si="1"/>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0"/>
        <v>GoldCendres + Métaux S.A.</v>
      </c>
      <c r="K50" s="273" t="str">
        <f t="shared" si="1"/>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0"/>
        <v>GoldCentral Bank of the Philippines Gold Refinery &amp; Mint</v>
      </c>
      <c r="K51" s="273" t="str">
        <f t="shared" si="1"/>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0"/>
        <v>GoldCGR Metalloys Pvt Ltd.</v>
      </c>
      <c r="K52" s="273" t="str">
        <f t="shared" si="1"/>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0"/>
        <v>GoldCHALCO Yunnan Copper Co. Ltd.</v>
      </c>
      <c r="K53" s="273" t="str">
        <f t="shared" si="1"/>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0"/>
        <v>GoldChemmanur Gold Refinery</v>
      </c>
      <c r="K54" s="273" t="str">
        <f t="shared" si="1"/>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0"/>
        <v>GoldChimet S.p.A.</v>
      </c>
      <c r="K55" s="273" t="str">
        <f t="shared" si="1"/>
        <v>GoldChimet S.p.A.</v>
      </c>
    </row>
    <row r="56" spans="1:11">
      <c r="A56" s="271" t="s">
        <v>1130</v>
      </c>
      <c r="B56" s="271" t="s">
        <v>13928</v>
      </c>
      <c r="C56" s="271" t="s">
        <v>1325</v>
      </c>
      <c r="D56" s="271" t="s">
        <v>1100</v>
      </c>
      <c r="E56" s="271" t="s">
        <v>745</v>
      </c>
      <c r="F56" s="271" t="s">
        <v>13320</v>
      </c>
      <c r="G56" s="271"/>
      <c r="H56" s="240" t="s">
        <v>1694</v>
      </c>
      <c r="I56" s="240" t="s">
        <v>13701</v>
      </c>
      <c r="J56" s="273" t="str">
        <f t="shared" si="0"/>
        <v>GoldChina Henan Zhongyuan Gold Smelter</v>
      </c>
      <c r="K56" s="273" t="str">
        <f t="shared" si="1"/>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0"/>
        <v>GoldChina's Shandong Gold Mining Co., Ltd</v>
      </c>
      <c r="K57" s="273" t="str">
        <f t="shared" si="1"/>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0"/>
        <v>GoldChugai Mining</v>
      </c>
      <c r="K58" s="273" t="str">
        <f t="shared" si="1"/>
        <v>GoldChugai Mining</v>
      </c>
    </row>
    <row r="59" spans="1:11">
      <c r="A59" s="271" t="s">
        <v>1130</v>
      </c>
      <c r="B59" s="271" t="s">
        <v>668</v>
      </c>
      <c r="C59" s="271" t="s">
        <v>668</v>
      </c>
      <c r="D59" s="271" t="s">
        <v>1100</v>
      </c>
      <c r="E59" s="271" t="s">
        <v>669</v>
      </c>
      <c r="F59" s="271" t="s">
        <v>13320</v>
      </c>
      <c r="G59" s="271"/>
      <c r="H59" s="240" t="s">
        <v>1579</v>
      </c>
      <c r="I59" s="240" t="s">
        <v>13702</v>
      </c>
      <c r="J59" s="273" t="str">
        <f t="shared" si="0"/>
        <v>GoldDaye Non-Ferrous Metals Mining Ltd.</v>
      </c>
      <c r="K59" s="273" t="str">
        <f t="shared" si="1"/>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0"/>
        <v>GoldDEGUSSA</v>
      </c>
      <c r="K60" s="273" t="str">
        <f t="shared" si="1"/>
        <v>GoldDEGUSSA</v>
      </c>
    </row>
    <row r="61" spans="1:11">
      <c r="A61" s="271" t="s">
        <v>1130</v>
      </c>
      <c r="B61" s="271" t="s">
        <v>2460</v>
      </c>
      <c r="C61" s="271" t="s">
        <v>2460</v>
      </c>
      <c r="D61" s="271" t="s">
        <v>1101</v>
      </c>
      <c r="E61" s="271" t="s">
        <v>2461</v>
      </c>
      <c r="F61" s="271" t="s">
        <v>13320</v>
      </c>
      <c r="G61" s="271"/>
      <c r="H61" s="240" t="s">
        <v>1549</v>
      </c>
      <c r="I61" s="240" t="s">
        <v>1550</v>
      </c>
      <c r="J61" s="273" t="str">
        <f t="shared" si="0"/>
        <v>GoldDegussa Sonne / Mond Goldhandel GmbH</v>
      </c>
      <c r="K61" s="273" t="str">
        <f t="shared" si="1"/>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0"/>
        <v>GoldDijllah Gold Refinery FZC</v>
      </c>
      <c r="K62" s="273" t="str">
        <f t="shared" si="1"/>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0"/>
        <v>GoldDo Sung Corporation</v>
      </c>
      <c r="K63" s="273" t="str">
        <f t="shared" si="1"/>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0"/>
        <v>GoldDoduco</v>
      </c>
      <c r="K64" s="273" t="str">
        <f t="shared" si="1"/>
        <v>GoldDoduco</v>
      </c>
    </row>
    <row r="65" spans="1:11">
      <c r="A65" s="271" t="s">
        <v>1130</v>
      </c>
      <c r="B65" s="271" t="s">
        <v>12998</v>
      </c>
      <c r="C65" s="271" t="s">
        <v>12998</v>
      </c>
      <c r="D65" s="271" t="s">
        <v>1101</v>
      </c>
      <c r="E65" s="271" t="s">
        <v>672</v>
      </c>
      <c r="F65" s="271" t="s">
        <v>13320</v>
      </c>
      <c r="G65" s="271"/>
      <c r="H65" s="240" t="s">
        <v>1549</v>
      </c>
      <c r="I65" s="240" t="s">
        <v>1550</v>
      </c>
      <c r="J65" s="273" t="str">
        <f t="shared" si="0"/>
        <v>GoldDODUCO Contacts and Refining GmbH</v>
      </c>
      <c r="K65" s="273" t="str">
        <f t="shared" si="1"/>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0"/>
        <v>GoldDongwu Gold Group</v>
      </c>
      <c r="K66" s="273" t="str">
        <f t="shared" si="1"/>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0"/>
        <v>GoldDosung metal</v>
      </c>
      <c r="K67" s="273" t="str">
        <f t="shared" si="1"/>
        <v>GoldDosung metal</v>
      </c>
    </row>
    <row r="68" spans="1:11">
      <c r="A68" s="271" t="s">
        <v>1130</v>
      </c>
      <c r="B68" s="271" t="s">
        <v>906</v>
      </c>
      <c r="C68" s="271" t="s">
        <v>906</v>
      </c>
      <c r="D68" s="271" t="s">
        <v>1108</v>
      </c>
      <c r="E68" s="271" t="s">
        <v>673</v>
      </c>
      <c r="F68" s="271" t="s">
        <v>13320</v>
      </c>
      <c r="G68" s="271"/>
      <c r="H68" s="240" t="s">
        <v>1581</v>
      </c>
      <c r="I68" s="240" t="s">
        <v>1582</v>
      </c>
      <c r="J68" s="273" t="str">
        <f t="shared" si="0"/>
        <v>GoldDowa</v>
      </c>
      <c r="K68" s="273" t="str">
        <f t="shared" si="1"/>
        <v>GoldDowa</v>
      </c>
    </row>
    <row r="69" spans="1:11">
      <c r="A69" s="271" t="s">
        <v>1130</v>
      </c>
      <c r="B69" s="271" t="s">
        <v>1583</v>
      </c>
      <c r="C69" s="271" t="s">
        <v>906</v>
      </c>
      <c r="D69" s="271" t="s">
        <v>1108</v>
      </c>
      <c r="E69" s="271" t="s">
        <v>673</v>
      </c>
      <c r="F69" s="271" t="s">
        <v>13320</v>
      </c>
      <c r="G69" s="271"/>
      <c r="H69" s="240" t="s">
        <v>1581</v>
      </c>
      <c r="I69" s="240" t="s">
        <v>1582</v>
      </c>
      <c r="J69" s="273" t="str">
        <f t="shared" si="0"/>
        <v>GoldDowa Kogyo k.k.</v>
      </c>
      <c r="K69" s="273" t="str">
        <f t="shared" si="1"/>
        <v>GoldDowa Kogyo k.k.</v>
      </c>
    </row>
    <row r="70" spans="1:11">
      <c r="A70" s="271" t="s">
        <v>1130</v>
      </c>
      <c r="B70" s="271" t="s">
        <v>1584</v>
      </c>
      <c r="C70" s="271" t="s">
        <v>906</v>
      </c>
      <c r="D70" s="271" t="s">
        <v>1108</v>
      </c>
      <c r="E70" s="271" t="s">
        <v>673</v>
      </c>
      <c r="F70" s="271" t="s">
        <v>13320</v>
      </c>
      <c r="G70" s="271"/>
      <c r="H70" s="240" t="s">
        <v>1581</v>
      </c>
      <c r="I70" s="240" t="s">
        <v>1582</v>
      </c>
      <c r="J70" s="273" t="str">
        <f t="shared" si="0"/>
        <v>GoldDowa Metalmine Co. Ltd</v>
      </c>
      <c r="K70" s="273" t="str">
        <f t="shared" si="1"/>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2">A71&amp;B71</f>
        <v>GoldDowa Metals &amp; Mining Co. Ltd</v>
      </c>
      <c r="K71" s="273" t="str">
        <f t="shared" ref="K71:K134" si="3">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2"/>
        <v>GoldDSC (Do Sung Corporation)</v>
      </c>
      <c r="K72" s="273" t="str">
        <f t="shared" si="3"/>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2"/>
        <v>GoldEco-System Recycling Co., Ltd. East Plant</v>
      </c>
      <c r="K73" s="273" t="str">
        <f t="shared" si="3"/>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2"/>
        <v>GoldEco-System Recycling Co., Ltd. North Plant</v>
      </c>
      <c r="K74" s="273" t="str">
        <f t="shared" si="3"/>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2"/>
        <v>GoldEco-System Recycling Co., Ltd. West Plant</v>
      </c>
      <c r="K75" s="273" t="str">
        <f t="shared" si="3"/>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2"/>
        <v>GoldEkaterinburg</v>
      </c>
      <c r="K76" s="273" t="str">
        <f t="shared" si="3"/>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2"/>
        <v>GoldEmerald Jewel Industry India Limited (Unit 1)</v>
      </c>
      <c r="K77" s="273" t="str">
        <f t="shared" si="3"/>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2"/>
        <v>GoldEmerald Jewel Industry India Limited (Unit 2)</v>
      </c>
      <c r="K78" s="273" t="str">
        <f t="shared" si="3"/>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2"/>
        <v>GoldEmerald Jewel Industry India Limited (Unit 3)</v>
      </c>
      <c r="K79" s="273" t="str">
        <f t="shared" si="3"/>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2"/>
        <v>GoldEmerald Jewel Industry India Limited (Unit 4)</v>
      </c>
      <c r="K80" s="273" t="str">
        <f t="shared" si="3"/>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2"/>
        <v>GoldEmirates Gold DMCC</v>
      </c>
      <c r="K81" s="273" t="str">
        <f t="shared" si="3"/>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2"/>
        <v>GoldFederal State Unitary Enterprise Moscow Special Processing Plant (FSUE MZSS)</v>
      </c>
      <c r="K82" s="273" t="str">
        <f t="shared" si="3"/>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2"/>
        <v>GoldFidelity Printers and Refiners Ltd.</v>
      </c>
      <c r="K83" s="273" t="str">
        <f t="shared" si="3"/>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2"/>
        <v>GoldFSE Novosibirsk Refinery</v>
      </c>
      <c r="K84" s="273" t="str">
        <f t="shared" si="3"/>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2"/>
        <v>GoldFujairah Gold FZC</v>
      </c>
      <c r="K85" s="273" t="str">
        <f t="shared" si="3"/>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2"/>
        <v>GoldFujhara Refinery</v>
      </c>
      <c r="K86" s="273" t="str">
        <f t="shared" si="3"/>
        <v>GoldFujhara Refinery</v>
      </c>
    </row>
    <row r="87" spans="1:11">
      <c r="A87" s="271" t="s">
        <v>1130</v>
      </c>
      <c r="B87" s="271" t="s">
        <v>23</v>
      </c>
      <c r="C87" s="271" t="s">
        <v>2520</v>
      </c>
      <c r="D87" s="271" t="s">
        <v>1100</v>
      </c>
      <c r="E87" s="271" t="s">
        <v>746</v>
      </c>
      <c r="F87" s="271" t="s">
        <v>13320</v>
      </c>
      <c r="G87" s="271"/>
      <c r="H87" s="240" t="s">
        <v>1697</v>
      </c>
      <c r="I87" s="240" t="s">
        <v>13698</v>
      </c>
      <c r="J87" s="273" t="str">
        <f t="shared" si="2"/>
        <v>GoldFujian Zijin mining stock company gold smelter</v>
      </c>
      <c r="K87" s="273" t="str">
        <f t="shared" si="3"/>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2"/>
        <v>GoldGeib Refining Corporation</v>
      </c>
      <c r="K88" s="273" t="str">
        <f t="shared" si="3"/>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2"/>
        <v>GoldGGC Gujrat Gold Centre Pvt. Ltd.</v>
      </c>
      <c r="K89" s="273" t="str">
        <f t="shared" si="3"/>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2"/>
        <v>GoldGold by Gold Colombia</v>
      </c>
      <c r="K90" s="273" t="str">
        <f t="shared" si="3"/>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2"/>
        <v>GoldGold Coast Refinery</v>
      </c>
      <c r="K91" s="273" t="str">
        <f t="shared" si="3"/>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2"/>
        <v>GoldGold Mining in Shandong (Laizhou) Limited Company</v>
      </c>
      <c r="K92" s="273" t="str">
        <f t="shared" si="3"/>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2"/>
        <v>GoldGold Refinery of Zijin Mining Group Co., Ltd.</v>
      </c>
      <c r="K93" s="273" t="str">
        <f t="shared" si="3"/>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2"/>
        <v>GoldGreat Wall Precious Metals Co,. LTD.</v>
      </c>
      <c r="K94" s="273" t="str">
        <f t="shared" si="3"/>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2"/>
        <v>GoldGreat Wall Precious Metals Co., Ltd. of CBPM</v>
      </c>
      <c r="K95" s="273" t="str">
        <f t="shared" si="3"/>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2"/>
        <v>GoldGuangdong Gaoyao Co</v>
      </c>
      <c r="K96" s="273" t="str">
        <f t="shared" si="3"/>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2"/>
        <v>GoldGuangdong Jinding Gold Limited</v>
      </c>
      <c r="K97" s="273" t="str">
        <f t="shared" si="3"/>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2"/>
        <v>GoldGujarat Gold Centre</v>
      </c>
      <c r="K98" s="273" t="str">
        <f t="shared" si="3"/>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2"/>
        <v>GoldGuoda Safina High-Tech Environmental Refinery Co., Ltd.</v>
      </c>
      <c r="K99" s="273" t="str">
        <f t="shared" si="3"/>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2"/>
        <v>GoldHangzhou Fuchunjiang Smelting Co., Ltd.</v>
      </c>
      <c r="K100" s="273" t="str">
        <f t="shared" si="3"/>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2"/>
        <v>GoldHeeSung Metal Ltd.</v>
      </c>
      <c r="K101" s="273" t="str">
        <f t="shared" si="3"/>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2"/>
        <v>GoldHeimerle + Meule GmbH</v>
      </c>
      <c r="K102" s="273" t="str">
        <f t="shared" si="3"/>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2"/>
        <v>GoldHenan Zhongyuan Gold Refinery Co., Ltd.</v>
      </c>
      <c r="K103" s="273" t="str">
        <f t="shared" si="3"/>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2"/>
        <v>GoldHenan Zhongyuan Gold Smelter of Zhongjin Gold Co. Ltd.</v>
      </c>
      <c r="K104" s="273" t="str">
        <f t="shared" si="3"/>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2"/>
        <v>GoldHenan Zhongyuan Gold Smelter of Zhongjin Gold Corporation Limited</v>
      </c>
      <c r="K105" s="273" t="str">
        <f t="shared" si="3"/>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2"/>
        <v>GoldHeraeus Germany GmbH Co. KG</v>
      </c>
      <c r="K106" s="273" t="str">
        <f t="shared" si="3"/>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2"/>
        <v>GoldHeraeus Ltd. Hong Kong</v>
      </c>
      <c r="K107" s="273" t="str">
        <f t="shared" si="3"/>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2"/>
        <v>GoldHeraeus Metals Hong Kong Ltd.</v>
      </c>
      <c r="K108" s="273" t="str">
        <f t="shared" si="3"/>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2"/>
        <v>GoldHeraeus Precious Metals GmbH &amp; Co. KG</v>
      </c>
      <c r="K109" s="273" t="str">
        <f t="shared" si="3"/>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2"/>
        <v>GoldHunan Chenzhou Mining Co., Ltd.</v>
      </c>
      <c r="K110" s="273" t="str">
        <f t="shared" si="3"/>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2"/>
        <v>GoldHunan Chenzhou Mining Group Co., Ltd.</v>
      </c>
      <c r="K111" s="273" t="str">
        <f t="shared" si="3"/>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2"/>
        <v>GoldHunan Chenzhou Mining Industry Co. Ltd.</v>
      </c>
      <c r="K112" s="273" t="str">
        <f t="shared" si="3"/>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2"/>
        <v>GoldHunan Guiyang yinxing Nonferrous Smelting Co., Ltd.</v>
      </c>
      <c r="K113" s="273" t="str">
        <f t="shared" si="3"/>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2"/>
        <v>GoldHunan Yu Teng Non-Ferrous Metals Co., Ltd.</v>
      </c>
      <c r="K114" s="273" t="str">
        <f t="shared" si="3"/>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2"/>
        <v>GoldHwaSeong CJ CO., LTD.</v>
      </c>
      <c r="K115" s="273" t="str">
        <f t="shared" si="3"/>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2"/>
        <v>GoldIndustrial Refining Company</v>
      </c>
      <c r="K116" s="273" t="str">
        <f t="shared" si="3"/>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2"/>
        <v>GoldInner Mongolia Qiankun Gold and Silver Refinery Share Co., Ltd.</v>
      </c>
      <c r="K117" s="273" t="str">
        <f t="shared" si="3"/>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2"/>
        <v>GoldInternational Precious Metal Refiners</v>
      </c>
      <c r="K118" s="273" t="str">
        <f t="shared" si="3"/>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2"/>
        <v>GoldIshifuku Metal Industry Co., Ltd.</v>
      </c>
      <c r="K119" s="273" t="str">
        <f t="shared" si="3"/>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2"/>
        <v>GoldIstanbul Gold Refinery</v>
      </c>
      <c r="K120" s="273" t="str">
        <f t="shared" si="3"/>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2"/>
        <v>GoldItalpreziosi</v>
      </c>
      <c r="K121" s="273" t="str">
        <f t="shared" si="3"/>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2"/>
        <v>GoldJALAN &amp; Company</v>
      </c>
      <c r="K122" s="273" t="str">
        <f t="shared" si="3"/>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2"/>
        <v>GoldJapan Mint</v>
      </c>
      <c r="K123" s="273" t="str">
        <f t="shared" si="3"/>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2"/>
        <v>GoldJCC</v>
      </c>
      <c r="K124" s="273" t="str">
        <f t="shared" si="3"/>
        <v>GoldJCC</v>
      </c>
    </row>
    <row r="125" spans="1:11">
      <c r="A125" s="271" t="s">
        <v>1130</v>
      </c>
      <c r="B125" s="271" t="s">
        <v>2321</v>
      </c>
      <c r="C125" s="271" t="s">
        <v>2321</v>
      </c>
      <c r="D125" s="271" t="s">
        <v>1100</v>
      </c>
      <c r="E125" s="271" t="s">
        <v>687</v>
      </c>
      <c r="F125" s="271" t="s">
        <v>13320</v>
      </c>
      <c r="G125" s="271"/>
      <c r="H125" s="240" t="s">
        <v>1604</v>
      </c>
      <c r="I125" s="240" t="s">
        <v>13699</v>
      </c>
      <c r="J125" s="273" t="str">
        <f t="shared" si="2"/>
        <v>GoldJiangxi Copper Co., Ltd.</v>
      </c>
      <c r="K125" s="273" t="str">
        <f t="shared" si="3"/>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2"/>
        <v>GoldJohnson Matthey Canada</v>
      </c>
      <c r="K126" s="273" t="str">
        <f t="shared" si="3"/>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2"/>
        <v>GoldJohnson Matthey Inc.</v>
      </c>
      <c r="K127" s="273" t="str">
        <f t="shared" si="3"/>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2"/>
        <v>GoldJohnson Matthey Inc. (USA)</v>
      </c>
      <c r="K128" s="273" t="str">
        <f t="shared" si="3"/>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2"/>
        <v>GoldJohnson Matthey Limited</v>
      </c>
      <c r="K129" s="273" t="str">
        <f t="shared" si="3"/>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2"/>
        <v>GoldJSC Ekaterinburg Non-Ferrous Metal Processing Plant</v>
      </c>
      <c r="K130" s="273" t="str">
        <f t="shared" si="3"/>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2"/>
        <v>GoldJSC Novosibirsk Refinery</v>
      </c>
      <c r="K131" s="273" t="str">
        <f t="shared" si="3"/>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2"/>
        <v>GoldJSC Uralelectromed</v>
      </c>
      <c r="K132" s="273" t="str">
        <f t="shared" si="3"/>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2"/>
        <v>GoldJX Nippon Mining &amp; Metals Co., Ltd.</v>
      </c>
      <c r="K133" s="273" t="str">
        <f t="shared" si="3"/>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2"/>
        <v>GoldK.A. Rasmussen</v>
      </c>
      <c r="K134" s="273" t="str">
        <f t="shared" si="3"/>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4">A135&amp;B135</f>
        <v>GoldKaloti Precious Metals</v>
      </c>
      <c r="K135" s="273" t="str">
        <f t="shared" ref="K135:K198" si="5">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4"/>
        <v>GoldKazakhmys Smelting LLC</v>
      </c>
      <c r="K136" s="273" t="str">
        <f t="shared" si="5"/>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4"/>
        <v>GoldKazzinc</v>
      </c>
      <c r="K137" s="273" t="str">
        <f t="shared" si="5"/>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4"/>
        <v>GoldKennecott Utah Copper LLC</v>
      </c>
      <c r="K138" s="273" t="str">
        <f t="shared" si="5"/>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4"/>
        <v>GoldKGHM Polska Miedz S.A.</v>
      </c>
      <c r="K139" s="273" t="str">
        <f t="shared" si="5"/>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4"/>
        <v>GoldKGHM Polska Miedz Spolka Akcyjna</v>
      </c>
      <c r="K140" s="273" t="str">
        <f t="shared" si="5"/>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4"/>
        <v>GoldKGHM Polska Miedź Spółka Akcyjna</v>
      </c>
      <c r="K141" s="273" t="str">
        <f t="shared" si="5"/>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4"/>
        <v>GoldKojima Chemicals Co., Ltd.</v>
      </c>
      <c r="K142" s="273" t="str">
        <f t="shared" si="5"/>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4"/>
        <v>GoldKojima Kagaku Yakuhin Co., Ltd</v>
      </c>
      <c r="K143" s="273" t="str">
        <f t="shared" si="5"/>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4"/>
        <v>GoldKombinat Gorniczo Hutniczy Miedz Polska Miedz S.A.</v>
      </c>
      <c r="K144" s="273" t="str">
        <f t="shared" si="5"/>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4"/>
        <v>GoldKorea Zinc Co., Ltd.</v>
      </c>
      <c r="K145" s="273" t="str">
        <f t="shared" si="5"/>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4"/>
        <v>GoldKosak Seiren</v>
      </c>
      <c r="K146" s="273" t="str">
        <f t="shared" si="5"/>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4"/>
        <v>GoldKUC</v>
      </c>
      <c r="K147" s="273" t="str">
        <f t="shared" si="5"/>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4"/>
        <v>GoldKundan Care Products Ltd.</v>
      </c>
      <c r="K148" s="273" t="str">
        <f t="shared" si="5"/>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4"/>
        <v>GoldKyrgyzaltyn JSC</v>
      </c>
      <c r="K149" s="273" t="str">
        <f t="shared" si="5"/>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4"/>
        <v>GoldKyshtym Copper-Electrolytic Plant ZAO</v>
      </c>
      <c r="K150" s="273" t="str">
        <f t="shared" si="5"/>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4"/>
        <v>GoldLa Caridad</v>
      </c>
      <c r="K151" s="273" t="str">
        <f t="shared" si="5"/>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4"/>
        <v>GoldLAIZHOU SHANDONG</v>
      </c>
      <c r="K152" s="273" t="str">
        <f t="shared" si="5"/>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4"/>
        <v>GoldL'azurde Company For Jewelry</v>
      </c>
      <c r="K153" s="273" t="str">
        <f t="shared" si="5"/>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4"/>
        <v>GoldLinBao Gold Mining</v>
      </c>
      <c r="K154" s="273" t="str">
        <f t="shared" si="5"/>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4"/>
        <v>GoldLingbao Gold Co., Ltd.</v>
      </c>
      <c r="K155" s="273" t="str">
        <f t="shared" si="5"/>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4"/>
        <v>GoldLingbao Jinyuan Tonghui Refinery Co., Ltd.</v>
      </c>
      <c r="K156" s="273" t="str">
        <f t="shared" si="5"/>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4"/>
        <v>GoldL'Orfebre S.A.</v>
      </c>
      <c r="K157" s="273" t="str">
        <f t="shared" si="5"/>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4"/>
        <v>GoldLS-NIKKO Copper Inc.</v>
      </c>
      <c r="K158" s="273" t="str">
        <f t="shared" si="5"/>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4"/>
        <v>GoldLT Metal Ltd.</v>
      </c>
      <c r="K159" s="273" t="str">
        <f t="shared" si="5"/>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4"/>
        <v>GoldLuoyang Zijin Yinhui Gold Refinery Co., Ltd.</v>
      </c>
      <c r="K160" s="273" t="str">
        <f t="shared" si="5"/>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4"/>
        <v>GoldLuoyang Zijin Yinhui Gold Smelting</v>
      </c>
      <c r="K161" s="273" t="str">
        <f t="shared" si="5"/>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4"/>
        <v>GoldLuoyang Zijin Yinhui Metal Smelt Co Ltd</v>
      </c>
      <c r="K162" s="273" t="str">
        <f t="shared" si="5"/>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4"/>
        <v>GoldMarsam Metals</v>
      </c>
      <c r="K163" s="273" t="str">
        <f t="shared" si="5"/>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4"/>
        <v>GoldMaterion</v>
      </c>
      <c r="K164" s="273" t="str">
        <f t="shared" si="5"/>
        <v>GoldMaterion</v>
      </c>
    </row>
    <row r="165" spans="1:11">
      <c r="A165" s="271" t="s">
        <v>1130</v>
      </c>
      <c r="B165" s="271" t="s">
        <v>57</v>
      </c>
      <c r="C165" s="271" t="s">
        <v>57</v>
      </c>
      <c r="D165" s="271" t="s">
        <v>1108</v>
      </c>
      <c r="E165" s="271" t="s">
        <v>704</v>
      </c>
      <c r="F165" s="271" t="s">
        <v>13320</v>
      </c>
      <c r="G165" s="271"/>
      <c r="H165" s="240" t="s">
        <v>1625</v>
      </c>
      <c r="I165" s="240" t="s">
        <v>1587</v>
      </c>
      <c r="J165" s="273" t="str">
        <f t="shared" si="4"/>
        <v>GoldMatsuda Sangyo Co., Ltd.</v>
      </c>
      <c r="K165" s="273" t="str">
        <f t="shared" si="5"/>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4"/>
        <v>GoldMD Overseas</v>
      </c>
      <c r="K166" s="273" t="str">
        <f t="shared" si="5"/>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4"/>
        <v>GoldMEM(Sumitomo Group)</v>
      </c>
      <c r="K167" s="273" t="str">
        <f t="shared" si="5"/>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4"/>
        <v>GoldMetal Concentrators SA (Pty) Ltd.</v>
      </c>
      <c r="K168" s="273" t="str">
        <f t="shared" si="5"/>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4"/>
        <v>GoldMetal?rgica Met-Mex Pe?oles, S.A. de C.V</v>
      </c>
      <c r="K169" s="273" t="str">
        <f t="shared" si="5"/>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4"/>
        <v>GoldMetallix Refining Inc.</v>
      </c>
      <c r="K170" s="273" t="str">
        <f t="shared" si="5"/>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4"/>
        <v>GoldMetallurgie Hoboken Overpelt</v>
      </c>
      <c r="K171" s="273" t="str">
        <f t="shared" si="5"/>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4"/>
        <v>GoldMetalor Switzerland</v>
      </c>
      <c r="K172" s="273" t="str">
        <f t="shared" si="5"/>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4"/>
        <v>GoldMetalor Technologies (Hong Kong) Ltd.</v>
      </c>
      <c r="K173" s="273" t="str">
        <f t="shared" si="5"/>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4"/>
        <v>GoldMetalor Technologies (Singapore) Pte., Ltd.</v>
      </c>
      <c r="K174" s="273" t="str">
        <f t="shared" si="5"/>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4"/>
        <v>GoldMetalor Technologies (Suzhou) Ltd.</v>
      </c>
      <c r="K175" s="273" t="str">
        <f t="shared" si="5"/>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4"/>
        <v>GoldMetalor Technologies S.A.</v>
      </c>
      <c r="K176" s="273" t="str">
        <f t="shared" si="5"/>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4"/>
        <v>GoldMetalor USA Refining Corporation</v>
      </c>
      <c r="K177" s="273" t="str">
        <f t="shared" si="5"/>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4"/>
        <v>GoldMetalurgica Met-Mex Penoles S.A. De C.V.</v>
      </c>
      <c r="K178" s="273" t="str">
        <f t="shared" si="5"/>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4"/>
        <v>GoldMetalúrgica Met-Mex Peñoles S.A. De C.V.</v>
      </c>
      <c r="K179" s="273" t="str">
        <f t="shared" si="5"/>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4"/>
        <v>GoldMet-Mex Pe?oles, S.A.</v>
      </c>
      <c r="K180" s="273" t="str">
        <f t="shared" si="5"/>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4"/>
        <v>GoldMet-Mex Penoles, S.A.</v>
      </c>
      <c r="K181" s="273" t="str">
        <f t="shared" si="5"/>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4"/>
        <v>GoldMitsubishi Materials Corporation</v>
      </c>
      <c r="K182" s="273" t="str">
        <f t="shared" si="5"/>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4"/>
        <v>GoldMitsui Kinzoku Co., Ltd.</v>
      </c>
      <c r="K183" s="273" t="str">
        <f t="shared" si="5"/>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4"/>
        <v>GoldMitsui Mining and Smelting Co., Ltd.</v>
      </c>
      <c r="K184" s="273" t="str">
        <f t="shared" si="5"/>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4"/>
        <v>GoldMMTC-PAMP India Pvt., Ltd.</v>
      </c>
      <c r="K185" s="273" t="str">
        <f t="shared" si="5"/>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4"/>
        <v>GoldModeltech Sdn Bhd</v>
      </c>
      <c r="K186" s="273" t="str">
        <f t="shared" si="5"/>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4"/>
        <v>GoldMorris and Watson</v>
      </c>
      <c r="K187" s="273" t="str">
        <f t="shared" si="5"/>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4"/>
        <v>GoldMoscow Special Alloys Processing Plant</v>
      </c>
      <c r="K188" s="273" t="str">
        <f t="shared" si="5"/>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4"/>
        <v>GoldNadir Metal Rafineri San. Ve Tic. A.S.</v>
      </c>
      <c r="K189" s="273" t="str">
        <f t="shared" si="5"/>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4"/>
        <v>GoldNadir Metal Rafineri San. Ve Tic. A.Ş.</v>
      </c>
      <c r="K190" s="273" t="str">
        <f t="shared" si="5"/>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4"/>
        <v>GoldNavoi Mining and Metallurgical Combinat</v>
      </c>
      <c r="K191" s="273" t="str">
        <f t="shared" si="5"/>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4"/>
        <v>GoldNH Recytech Company</v>
      </c>
      <c r="K192" s="273" t="str">
        <f t="shared" si="5"/>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4"/>
        <v>GoldNihon Material Co., Ltd.</v>
      </c>
      <c r="K193" s="273" t="str">
        <f t="shared" si="5"/>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4"/>
        <v>GoldNohon Material Corporation</v>
      </c>
      <c r="K194" s="273" t="str">
        <f t="shared" si="5"/>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4"/>
        <v>GoldNorddeutsche Affinererie AG</v>
      </c>
      <c r="K195" s="273" t="str">
        <f t="shared" si="5"/>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4"/>
        <v>GoldOgussa Osterreichische Gold- und Silber-Scheideanstalt GmbH</v>
      </c>
      <c r="K196" s="273" t="str">
        <f t="shared" si="5"/>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4"/>
        <v>GoldÖgussa Österreichische Gold- und Silber-Scheideanstalt GmbH</v>
      </c>
      <c r="K197" s="273" t="str">
        <f t="shared" si="5"/>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4"/>
        <v>GoldOhura Precious Metal Industry Co., Ltd.</v>
      </c>
      <c r="K198" s="273" t="str">
        <f t="shared" si="5"/>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6"/>
        <v>GoldOJSC Krastsvetmet</v>
      </c>
      <c r="K200" s="273" t="str">
        <f t="shared" si="7"/>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6"/>
        <v>GoldOJSC Novosibirsk Refinery</v>
      </c>
      <c r="K201" s="273" t="str">
        <f t="shared" si="7"/>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6"/>
        <v>GoldPAMP S.A.</v>
      </c>
      <c r="K202" s="273" t="str">
        <f t="shared" si="7"/>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6"/>
        <v>GoldPan Pacific Copper Co Ltd.</v>
      </c>
      <c r="K203" s="273" t="str">
        <f t="shared" si="7"/>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6"/>
        <v>GoldPease &amp; Curren</v>
      </c>
      <c r="K204" s="273" t="str">
        <f t="shared" si="7"/>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6"/>
        <v>GoldPenglai Penggang Gold Industry Co., Ltd.</v>
      </c>
      <c r="K205" s="273" t="str">
        <f t="shared" si="7"/>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6"/>
        <v>GoldPerth Mint</v>
      </c>
      <c r="K206" s="273" t="str">
        <f t="shared" si="7"/>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6"/>
        <v>GoldPerth Mint (ANZ)</v>
      </c>
      <c r="K207" s="273" t="str">
        <f t="shared" si="7"/>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6"/>
        <v>GoldPlanta Recuperadora de Metales SpA</v>
      </c>
      <c r="K208" s="273" t="str">
        <f t="shared" si="7"/>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6"/>
        <v>GoldPrioksky Plant of Non-Ferrous Metals</v>
      </c>
      <c r="K209" s="273" t="str">
        <f t="shared" si="7"/>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6"/>
        <v>GoldProduits Artistiques de Métaux</v>
      </c>
      <c r="K210" s="273" t="str">
        <f t="shared" si="7"/>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6"/>
        <v>GoldPT Aneka Tambang (Persero) Tbk</v>
      </c>
      <c r="K211" s="273" t="str">
        <f t="shared" si="7"/>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6"/>
        <v>GoldPX Precinox S.A.</v>
      </c>
      <c r="K212" s="273" t="str">
        <f t="shared" si="7"/>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6"/>
        <v>GoldPX Précinox S.A.</v>
      </c>
      <c r="K213" s="273" t="str">
        <f t="shared" si="7"/>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6"/>
        <v>GoldQG Refining, LLC</v>
      </c>
      <c r="K214" s="273" t="str">
        <f t="shared" si="7"/>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6"/>
        <v>GoldRand Refinery (Pty) Ltd.</v>
      </c>
      <c r="K215" s="273" t="str">
        <f t="shared" si="7"/>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6"/>
        <v>GoldRefinery LS-Nikko Copper Inc.</v>
      </c>
      <c r="K216" s="273" t="str">
        <f t="shared" si="7"/>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6"/>
        <v>GoldRefinery of Seemine Gold Co., Ltd.</v>
      </c>
      <c r="K217" s="273" t="str">
        <f t="shared" si="7"/>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6"/>
        <v>GoldRemondis Argentia B.V.</v>
      </c>
      <c r="K218" s="273" t="str">
        <f t="shared" si="7"/>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6"/>
        <v>GoldREMONDIS PMR B.V.</v>
      </c>
      <c r="K219" s="273" t="str">
        <f t="shared" si="7"/>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6"/>
        <v>GoldRoyal Canadian Mint</v>
      </c>
      <c r="K220" s="273" t="str">
        <f t="shared" si="7"/>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6"/>
        <v>GoldSAAMP</v>
      </c>
      <c r="K221" s="273" t="str">
        <f t="shared" si="7"/>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6"/>
        <v>GoldSabin Metal Corp.</v>
      </c>
      <c r="K222" s="273" t="str">
        <f t="shared" si="7"/>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6"/>
        <v>GoldSafimet S.p.A</v>
      </c>
      <c r="K223" s="273" t="str">
        <f t="shared" si="7"/>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6"/>
        <v>GoldSAFINA A.S.</v>
      </c>
      <c r="K224" s="273" t="str">
        <f t="shared" si="7"/>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6"/>
        <v>GoldSaganoseki Smelter &amp; Refinery</v>
      </c>
      <c r="K225" s="273" t="str">
        <f t="shared" si="7"/>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6"/>
        <v>GoldSai Refinery</v>
      </c>
      <c r="K226" s="273" t="str">
        <f t="shared" si="7"/>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6"/>
        <v>GoldSamdok Metal</v>
      </c>
      <c r="K227" s="273" t="str">
        <f t="shared" si="7"/>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6"/>
        <v>GoldSamduck Precious Metals</v>
      </c>
      <c r="K228" s="273" t="str">
        <f t="shared" si="7"/>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6"/>
        <v>GoldSamwon Metals Corp.</v>
      </c>
      <c r="K229" s="273" t="str">
        <f t="shared" si="7"/>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6"/>
        <v>GoldSancus ZFS (L’Orfebre, SA)</v>
      </c>
      <c r="K230" s="273" t="str">
        <f t="shared" si="7"/>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6"/>
        <v>GoldSAXONIA Edelmetalle GmbH</v>
      </c>
      <c r="K231" s="273" t="str">
        <f t="shared" si="7"/>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6"/>
        <v>GoldSD (Samdok) Metal</v>
      </c>
      <c r="K232" s="273" t="str">
        <f t="shared" si="7"/>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6"/>
        <v>GoldSellem Industries Ltd.</v>
      </c>
      <c r="K233" s="273" t="str">
        <f t="shared" si="7"/>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6"/>
        <v>GoldSEMPSA Joyeria Plateria S.A.</v>
      </c>
      <c r="K234" s="273" t="str">
        <f t="shared" si="7"/>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6"/>
        <v>GoldSEMPSA Joyería Platería S.A.</v>
      </c>
      <c r="K235" s="273" t="str">
        <f t="shared" si="7"/>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6"/>
        <v>GoldSempsa JP (Cookson Sempsa)</v>
      </c>
      <c r="K236" s="273" t="str">
        <f t="shared" si="7"/>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6"/>
        <v>GoldShan Dong Huangjin</v>
      </c>
      <c r="K237" s="273" t="str">
        <f t="shared" si="7"/>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6"/>
        <v>GoldShandong Gold Mine(Laizhou) Smelter Co., Ltd.</v>
      </c>
      <c r="K238" s="273" t="str">
        <f t="shared" si="7"/>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6"/>
        <v>GoldShandong Gold Smelting Co., Ltd.</v>
      </c>
      <c r="K239" s="273" t="str">
        <f t="shared" si="7"/>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6"/>
        <v>GoldShandong Guoda Gold Co., Ltd.</v>
      </c>
      <c r="K240" s="273" t="str">
        <f t="shared" si="7"/>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6"/>
        <v>Goldshandong huangjin</v>
      </c>
      <c r="K241" s="273" t="str">
        <f t="shared" si="7"/>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6"/>
        <v>GoldShandong Humon Smelting Co., Ltd.</v>
      </c>
      <c r="K242" s="273" t="str">
        <f t="shared" si="7"/>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6"/>
        <v>GoldShandong middlings JinYe group Co., LTD</v>
      </c>
      <c r="K243" s="273" t="str">
        <f t="shared" si="7"/>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6"/>
        <v>GoldShandong Tarzan Bio-Gold Industry Co., Ltd.</v>
      </c>
      <c r="K244" s="273" t="str">
        <f t="shared" si="7"/>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6"/>
        <v>GoldShandong Tiancheng Biological Gold Industrial Co., Ltd.</v>
      </c>
      <c r="K245" s="273" t="str">
        <f t="shared" si="7"/>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6"/>
        <v>GoldShandong Zhaojin Gold &amp; Silver Refinery Co., Ltd.</v>
      </c>
      <c r="K246" s="273" t="str">
        <f t="shared" si="7"/>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6"/>
        <v>GoldShangdong Gold (Laizhou)</v>
      </c>
      <c r="K247" s="273" t="str">
        <f t="shared" si="7"/>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6"/>
        <v>GoldShenzhen CuiLu Gold Co., Ltd.</v>
      </c>
      <c r="K248" s="273" t="str">
        <f t="shared" si="7"/>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6"/>
        <v>GoldShenzhen Zhonghenglong Real Industry Co., Ltd.</v>
      </c>
      <c r="K249" s="273" t="str">
        <f t="shared" si="7"/>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6"/>
        <v>GoldShirpur Gold Refinery Ltd.</v>
      </c>
      <c r="K250" s="273" t="str">
        <f t="shared" si="7"/>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6"/>
        <v>GoldShonan Plant Tanaka Kikinzoku</v>
      </c>
      <c r="K251" s="273" t="str">
        <f t="shared" si="7"/>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6"/>
        <v>GoldShyolkovsky</v>
      </c>
      <c r="K252" s="273" t="str">
        <f t="shared" si="7"/>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6"/>
        <v>GoldSichuan Tianze Precious Metals Co., Ltd.</v>
      </c>
      <c r="K253" s="273" t="str">
        <f t="shared" si="7"/>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6"/>
        <v>GoldSingapore Tanaka</v>
      </c>
      <c r="K254" s="273" t="str">
        <f t="shared" si="7"/>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6"/>
        <v>GoldSingway Technology Co., Ltd.</v>
      </c>
      <c r="K255" s="273" t="str">
        <f t="shared" si="7"/>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6"/>
        <v>GoldSMM</v>
      </c>
      <c r="K256" s="273" t="str">
        <f t="shared" si="7"/>
        <v>GoldSMM</v>
      </c>
    </row>
    <row r="257" spans="1:11">
      <c r="A257" s="271" t="s">
        <v>1130</v>
      </c>
      <c r="B257" s="271" t="s">
        <v>914</v>
      </c>
      <c r="C257" s="271" t="s">
        <v>914</v>
      </c>
      <c r="D257" s="271" t="s">
        <v>883</v>
      </c>
      <c r="E257" s="271" t="s">
        <v>729</v>
      </c>
      <c r="F257" s="271" t="s">
        <v>13320</v>
      </c>
      <c r="G257" s="271"/>
      <c r="H257" s="240" t="s">
        <v>1668</v>
      </c>
      <c r="I257" s="240" t="s">
        <v>10038</v>
      </c>
      <c r="J257" s="273" t="str">
        <f t="shared" si="6"/>
        <v>GoldSOE Shyolkovsky Factory of Secondary Precious Metals</v>
      </c>
      <c r="K257" s="273" t="str">
        <f t="shared" si="7"/>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6"/>
        <v>GoldSolar Applied Materials Technology Corp.</v>
      </c>
      <c r="K258" s="273" t="str">
        <f t="shared" si="7"/>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6"/>
        <v>GoldSOLAR CHEMICALAPPLIED MATERIALS TECHNOLOGY (KUN SHAN)</v>
      </c>
      <c r="K259" s="273" t="str">
        <f t="shared" si="7"/>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6"/>
        <v>GoldSolartech</v>
      </c>
      <c r="K260" s="273" t="str">
        <f t="shared" si="7"/>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6"/>
        <v>GoldSovereign Metals</v>
      </c>
      <c r="K261" s="273" t="str">
        <f t="shared" si="7"/>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6"/>
        <v>GoldState Research Institute Center for Physical Sciences and Technology</v>
      </c>
      <c r="K262" s="273" t="str">
        <f t="shared" si="7"/>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8">A263&amp;B263</f>
        <v>GoldSudan Gold Refinery</v>
      </c>
      <c r="K263" s="273" t="str">
        <f t="shared" ref="K263:K326" si="9">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8"/>
        <v>GoldSumitomo Kinzoku Kozan K.K.</v>
      </c>
      <c r="K264" s="273" t="str">
        <f t="shared" si="9"/>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8"/>
        <v>GoldSumitomo Metal Mining Co., Ltd.</v>
      </c>
      <c r="K265" s="273" t="str">
        <f t="shared" si="9"/>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8"/>
        <v>GoldSungEel HiMetal Co., Ltd.</v>
      </c>
      <c r="K266" s="273" t="str">
        <f t="shared" si="9"/>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8"/>
        <v>GoldSungEel HiTech</v>
      </c>
      <c r="K267" s="273" t="str">
        <f t="shared" si="9"/>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8"/>
        <v>GoldSuper Dragon Technology Co., Ltd.</v>
      </c>
      <c r="K268" s="273" t="str">
        <f t="shared" si="9"/>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8"/>
        <v>GoldT.C.A S.p.A</v>
      </c>
      <c r="K269" s="273" t="str">
        <f t="shared" si="9"/>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8"/>
        <v>GoldTakehara Refinery</v>
      </c>
      <c r="K270" s="273" t="str">
        <f t="shared" si="9"/>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8"/>
        <v>GoldTamano Smelter</v>
      </c>
      <c r="K271" s="273" t="str">
        <f t="shared" si="9"/>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8"/>
        <v>GoldTanaka Denshi Kogyo K.K</v>
      </c>
      <c r="K272" s="273" t="str">
        <f t="shared" si="9"/>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8"/>
        <v>GoldTanaka Electronics (Hong Kong) Pte. Ltd.</v>
      </c>
      <c r="K273" s="273" t="str">
        <f t="shared" si="9"/>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8"/>
        <v>GoldTANAKA Electronics (Malaysia) SDN. BHD.</v>
      </c>
      <c r="K274" s="273" t="str">
        <f t="shared" si="9"/>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8"/>
        <v>GoldTanaka Electronics (Singapore) Pte. Ltd.</v>
      </c>
      <c r="K275" s="273" t="str">
        <f t="shared" si="9"/>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8"/>
        <v>GoldTanaka Kikinzoku International</v>
      </c>
      <c r="K276" s="273" t="str">
        <f t="shared" si="9"/>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8"/>
        <v>GoldTanaka Kikinzoku Kogyo K.K</v>
      </c>
      <c r="K277" s="273" t="str">
        <f t="shared" si="9"/>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8"/>
        <v>GoldTanaka Kikinzoku Kogyo K.K.</v>
      </c>
      <c r="K278" s="273" t="str">
        <f t="shared" si="9"/>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8"/>
        <v>GoldTanaka Precious Metals</v>
      </c>
      <c r="K279" s="273" t="str">
        <f t="shared" si="9"/>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8"/>
        <v>GoldThe Great Wall Gold and Silver Refinery of China</v>
      </c>
      <c r="K280" s="273" t="str">
        <f t="shared" si="9"/>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8"/>
        <v>GoldThe Perth Mint</v>
      </c>
      <c r="K281" s="273" t="str">
        <f t="shared" si="9"/>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8"/>
        <v>GoldThe Refinery of Shandong Gold Mining Co., Ltd.</v>
      </c>
      <c r="K282" s="273" t="str">
        <f t="shared" si="9"/>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8"/>
        <v>GoldTokuriki Honten Co., Ltd.</v>
      </c>
      <c r="K283" s="273" t="str">
        <f t="shared" si="9"/>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8"/>
        <v>GoldTongling Nonferrous Metals Group Co., Ltd.</v>
      </c>
      <c r="K284" s="273" t="str">
        <f t="shared" si="9"/>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8"/>
        <v>GoldTongLing Nonferrous Metals Group Holdings Co., Ltd.</v>
      </c>
      <c r="K285" s="273" t="str">
        <f t="shared" si="9"/>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8"/>
        <v>GoldTony Goetz NV</v>
      </c>
      <c r="K286" s="273" t="str">
        <f t="shared" si="9"/>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8"/>
        <v>GoldTOO Tau-Ken-Altyn</v>
      </c>
      <c r="K287" s="273" t="str">
        <f t="shared" si="9"/>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8"/>
        <v>GoldTorecom</v>
      </c>
      <c r="K288" s="273" t="str">
        <f t="shared" si="9"/>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8"/>
        <v>GoldUbro-Union of Brazilian Refiners</v>
      </c>
      <c r="K289" s="273" t="str">
        <f t="shared" si="9"/>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8"/>
        <v>GoldUlsan LS</v>
      </c>
      <c r="K290" s="273" t="str">
        <f t="shared" si="9"/>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8"/>
        <v>GoldUmicore Precious Metals Refining Hoboken</v>
      </c>
      <c r="K291" s="273" t="str">
        <f t="shared" si="9"/>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8"/>
        <v>GoldUmicore Precious Metals Thailand</v>
      </c>
      <c r="K292" s="273" t="str">
        <f t="shared" si="9"/>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8"/>
        <v>GoldUmicore S.A. Business Unit Precious Metals Refining</v>
      </c>
      <c r="K293" s="273" t="str">
        <f t="shared" si="9"/>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8"/>
        <v>GoldUnited Precious Metal Refining, Inc.</v>
      </c>
      <c r="K294" s="273" t="str">
        <f t="shared" si="9"/>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8"/>
        <v>GoldValcambi S.A.</v>
      </c>
      <c r="K295" s="273" t="str">
        <f t="shared" si="9"/>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8"/>
        <v>GoldValue Trading</v>
      </c>
      <c r="K296" s="273" t="str">
        <f t="shared" si="9"/>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8"/>
        <v>GoldWEEEREFINING</v>
      </c>
      <c r="K297" s="273" t="str">
        <f t="shared" si="9"/>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8"/>
        <v>GoldWestern Australian Mint (T/a The Perth Mint)</v>
      </c>
      <c r="K298" s="273" t="str">
        <f t="shared" si="9"/>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8"/>
        <v>GoldWIELAND Edelmetalle GmbH</v>
      </c>
      <c r="K299" s="273" t="str">
        <f t="shared" si="9"/>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8"/>
        <v>GoldWilliams Advanced Materials</v>
      </c>
      <c r="K300" s="273" t="str">
        <f t="shared" si="9"/>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8"/>
        <v>GoldXstrata</v>
      </c>
      <c r="K301" s="273" t="str">
        <f t="shared" si="9"/>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8"/>
        <v>GoldYamakin Co., Ltd.</v>
      </c>
      <c r="K302" s="273" t="str">
        <f t="shared" si="9"/>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8"/>
        <v>GoldYamamoto Precious Co., Ltd.</v>
      </c>
      <c r="K303" s="273" t="str">
        <f t="shared" si="9"/>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8"/>
        <v>GoldYamamoto Precious Metal Co., Ltd.</v>
      </c>
      <c r="K304" s="273" t="str">
        <f t="shared" si="9"/>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8"/>
        <v>GoldYamamoto Precision Metals</v>
      </c>
      <c r="K305" s="273" t="str">
        <f t="shared" si="9"/>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8"/>
        <v>GoldYantai NUS Safina tech environmental Refinery Co. Ltd.</v>
      </c>
      <c r="K306" s="273" t="str">
        <f t="shared" si="9"/>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8"/>
        <v>GoldYokohama Metal Co., Ltd.</v>
      </c>
      <c r="K307" s="273" t="str">
        <f t="shared" si="9"/>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8"/>
        <v>GoldYunnan Copper Industry Co., Ltd.</v>
      </c>
      <c r="K308" s="273" t="str">
        <f t="shared" si="9"/>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8"/>
        <v>GoldZhao Jin Mining Industry Co Ltd</v>
      </c>
      <c r="K309" s="273" t="str">
        <f t="shared" si="9"/>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8"/>
        <v>GoldZhao Yuan Gold Mine</v>
      </c>
      <c r="K310" s="273" t="str">
        <f t="shared" si="9"/>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8"/>
        <v>GoldZhao Yuan Gold Smelter of ZhongJin</v>
      </c>
      <c r="K311" s="273" t="str">
        <f t="shared" si="9"/>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8"/>
        <v>GoldZhao Yuan Jin Kuang</v>
      </c>
      <c r="K312" s="273" t="str">
        <f t="shared" si="9"/>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8"/>
        <v>GoldZhaojin Mining Industry Co., Ltd.</v>
      </c>
      <c r="K313" s="273" t="str">
        <f t="shared" si="9"/>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8"/>
        <v>Goldzhaojinjinyinyelian</v>
      </c>
      <c r="K314" s="273" t="str">
        <f t="shared" si="9"/>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8"/>
        <v>GoldZhaoyuan Gold Group</v>
      </c>
      <c r="K315" s="273" t="str">
        <f t="shared" si="9"/>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8"/>
        <v>GoldZhongjin Gold Corporation Limited</v>
      </c>
      <c r="K316" s="273" t="str">
        <f t="shared" si="9"/>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8"/>
        <v>GoldZhongyuan Gold Smelter of Zhongjin Gold Corporation</v>
      </c>
      <c r="K317" s="273" t="str">
        <f t="shared" si="9"/>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8"/>
        <v>GoldZijin Kuang Ye Refinery</v>
      </c>
      <c r="K318" s="273" t="str">
        <f t="shared" si="9"/>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8"/>
        <v>GoldZijin Mining Industry Corporation</v>
      </c>
      <c r="K319" s="273" t="str">
        <f t="shared" si="9"/>
        <v>GoldZijin Mining Industry Corporation</v>
      </c>
    </row>
    <row r="320" spans="1:11">
      <c r="A320" s="271" t="s">
        <v>1130</v>
      </c>
      <c r="B320" s="271" t="s">
        <v>1864</v>
      </c>
      <c r="C320" s="271"/>
      <c r="D320" s="271"/>
      <c r="E320" s="271"/>
      <c r="F320" s="271"/>
      <c r="G320" s="271"/>
      <c r="H320" s="240"/>
      <c r="I320" s="240"/>
      <c r="J320" s="273" t="str">
        <f t="shared" si="8"/>
        <v>GoldSmelter not listed</v>
      </c>
      <c r="K320" s="273" t="str">
        <f t="shared" si="9"/>
        <v>GoldSmelter not listed</v>
      </c>
    </row>
    <row r="321" spans="1:11">
      <c r="A321" s="271" t="s">
        <v>1130</v>
      </c>
      <c r="B321" s="271" t="s">
        <v>1324</v>
      </c>
      <c r="C321" s="271" t="s">
        <v>490</v>
      </c>
      <c r="D321" s="271" t="s">
        <v>490</v>
      </c>
      <c r="E321" s="271"/>
      <c r="F321" s="271"/>
      <c r="G321" s="271"/>
      <c r="H321" s="240"/>
      <c r="I321" s="240"/>
      <c r="J321" s="273" t="str">
        <f t="shared" si="8"/>
        <v>GoldSmelter not yet identified</v>
      </c>
      <c r="K321" s="273" t="str">
        <f t="shared" si="9"/>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8"/>
        <v>Tantalum5D Production OU</v>
      </c>
      <c r="K322" s="273" t="str">
        <f t="shared" si="9"/>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8"/>
        <v>Tantalum5D Production OÜ</v>
      </c>
      <c r="K323" s="273" t="str">
        <f t="shared" si="9"/>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8"/>
        <v>TantalumAMG Brasil</v>
      </c>
      <c r="K324" s="273" t="str">
        <f t="shared" si="9"/>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8"/>
        <v>TantalumChangsha South Tantalum Niobium Co., Ltd.</v>
      </c>
      <c r="K325" s="273" t="str">
        <f t="shared" si="9"/>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8"/>
        <v>TantalumChangsha Southern</v>
      </c>
      <c r="K326" s="273" t="str">
        <f t="shared" si="9"/>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0">A327&amp;B327</f>
        <v>TantalumD Block Metals, LLC</v>
      </c>
      <c r="K327" s="273" t="str">
        <f t="shared" ref="K327:K390" si="11">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0"/>
        <v>TantalumExotech Inc.</v>
      </c>
      <c r="K328" s="273" t="str">
        <f t="shared" si="11"/>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0"/>
        <v>TantalumF &amp; X</v>
      </c>
      <c r="K329" s="273" t="str">
        <f t="shared" si="11"/>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0"/>
        <v>TantalumF&amp;X Electro-Materials Ltd.</v>
      </c>
      <c r="K330" s="273" t="str">
        <f t="shared" si="11"/>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0"/>
        <v>TantalumFIR Metals &amp; Resource Ltd.</v>
      </c>
      <c r="K331" s="273" t="str">
        <f t="shared" si="11"/>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0"/>
        <v>TantalumGlobal Advanced Metals Aizu</v>
      </c>
      <c r="K332" s="273" t="str">
        <f t="shared" si="11"/>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0"/>
        <v>TantalumGlobal Advanced Metals Boyertown</v>
      </c>
      <c r="K333" s="273" t="str">
        <f t="shared" si="11"/>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0"/>
        <v>TantalumGuangdong Zhiyuan New Material Co., Ltd.</v>
      </c>
      <c r="K334" s="273" t="str">
        <f t="shared" si="11"/>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0"/>
        <v>TantalumH.C. Starck Co., Ltd.</v>
      </c>
      <c r="K335" s="273" t="str">
        <f t="shared" si="11"/>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0"/>
        <v>TantalumH.C. Starck Hermsdorf GmbH</v>
      </c>
      <c r="K336" s="273" t="str">
        <f t="shared" si="11"/>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0"/>
        <v>TantalumH.C. Starck Inc.</v>
      </c>
      <c r="K337" s="273" t="str">
        <f t="shared" si="11"/>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0"/>
        <v>TantalumH.C. Starck Ltd.</v>
      </c>
      <c r="K338" s="273" t="str">
        <f t="shared" si="11"/>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0"/>
        <v>TantalumH.C. Starck Smelting GmbH &amp; Co. KG</v>
      </c>
      <c r="K339" s="273" t="str">
        <f t="shared" si="11"/>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0"/>
        <v>TantalumH.C. Starck Tantalum and Niobium GmbH</v>
      </c>
      <c r="K340" s="273" t="str">
        <f t="shared" si="11"/>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0"/>
        <v>TantalumHengyang King Xing Lifeng New Materials Co., Ltd.</v>
      </c>
      <c r="K341" s="273" t="str">
        <f t="shared" si="11"/>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0"/>
        <v>TantalumJiangxi Dinghai Tantalum &amp; Niobium Co., Ltd.</v>
      </c>
      <c r="K342" s="273" t="str">
        <f t="shared" si="11"/>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0"/>
        <v>TantalumJiangxi Tuohong New Raw Material</v>
      </c>
      <c r="K343" s="273" t="str">
        <f t="shared" si="11"/>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0"/>
        <v>TantalumJiuJiang JinXin Nonferrous Metals Co., Ltd.</v>
      </c>
      <c r="K344" s="273" t="str">
        <f t="shared" si="11"/>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0"/>
        <v>TantalumJiujiang Nonferrous Metals Smelting Company Limited</v>
      </c>
      <c r="K345" s="273" t="str">
        <f t="shared" si="11"/>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0"/>
        <v>TantalumJiujiang Tanbre Co., Ltd.</v>
      </c>
      <c r="K346" s="273" t="str">
        <f t="shared" si="11"/>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0"/>
        <v>TantalumJiujiang Zhongao Tantalum &amp; Niobium Co., Ltd.</v>
      </c>
      <c r="K347" s="273" t="str">
        <f t="shared" si="11"/>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0"/>
        <v>TantalumKEMET Blue Metals</v>
      </c>
      <c r="K348" s="273" t="str">
        <f t="shared" si="11"/>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0"/>
        <v>TantalumKEMET de Mexico</v>
      </c>
      <c r="K349" s="273" t="str">
        <f t="shared" si="11"/>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0"/>
        <v>TantalumLSM Brasil S.A.</v>
      </c>
      <c r="K350" s="273" t="str">
        <f t="shared" si="11"/>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0"/>
        <v>TantalumMetallurgical Products India Pvt. Ltd. (MPIL)</v>
      </c>
      <c r="K351" s="273" t="str">
        <f t="shared" si="11"/>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0"/>
        <v>TantalumMetallurgical Products India Pvt., Ltd.</v>
      </c>
      <c r="K352" s="273" t="str">
        <f t="shared" si="11"/>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0"/>
        <v>TantalumMineracao Taboca S.A.</v>
      </c>
      <c r="K353" s="273" t="str">
        <f t="shared" si="11"/>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0"/>
        <v>TantalumMineração Taboca S.A.</v>
      </c>
      <c r="K354" s="273" t="str">
        <f t="shared" si="11"/>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0"/>
        <v>TantalumMineracao Taboca SA</v>
      </c>
      <c r="K355" s="273" t="str">
        <f t="shared" si="11"/>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0"/>
        <v>TantalumMitsui Mining &amp; Smelting</v>
      </c>
      <c r="K356" s="273" t="str">
        <f t="shared" si="11"/>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0"/>
        <v>TantalumMitsui Mining and Smelting Co., Ltd.</v>
      </c>
      <c r="K357" s="273" t="str">
        <f t="shared" si="11"/>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0"/>
        <v>TantalumMolycorp Silmet A.S.</v>
      </c>
      <c r="K358" s="273" t="str">
        <f t="shared" si="11"/>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0"/>
        <v>TantalumNingxia Non-Ferrous Metal Smeltery</v>
      </c>
      <c r="K359" s="273" t="str">
        <f t="shared" si="11"/>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0"/>
        <v>TantalumNingxia Orient Tantalum Industry Co., Ltd.</v>
      </c>
      <c r="K360" s="273" t="str">
        <f t="shared" si="11"/>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0"/>
        <v>TantalumNPM Silmet AS</v>
      </c>
      <c r="K361" s="273" t="str">
        <f t="shared" si="11"/>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0"/>
        <v>TantalumQuantumClean</v>
      </c>
      <c r="K362" s="273" t="str">
        <f t="shared" si="11"/>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0"/>
        <v>TantalumResind Ind e Com Ltda.</v>
      </c>
      <c r="K363" s="273" t="str">
        <f t="shared" si="11"/>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0"/>
        <v>TantalumResind Industria e Comercio Ltda.</v>
      </c>
      <c r="K364" s="273" t="str">
        <f t="shared" si="11"/>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0"/>
        <v>TantalumResind Indústria e Comércio Ltda.</v>
      </c>
      <c r="K365" s="273" t="str">
        <f t="shared" si="11"/>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0"/>
        <v>TantalumRFH</v>
      </c>
      <c r="K366" s="273" t="str">
        <f t="shared" si="11"/>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0"/>
        <v>TantalumRFH Tantalum Smeltry Co., Ltd.</v>
      </c>
      <c r="K367" s="273" t="str">
        <f t="shared" si="11"/>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0"/>
        <v>TantalumRFH Yancheng Jinye New Material Technology Co., Ltd.</v>
      </c>
      <c r="K368" s="273" t="str">
        <f t="shared" si="11"/>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0"/>
        <v>TantalumSolikamsk</v>
      </c>
      <c r="K369" s="273" t="str">
        <f t="shared" si="11"/>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0"/>
        <v>TantalumSolikamsk Magnesium Works OAO</v>
      </c>
      <c r="K370" s="273" t="str">
        <f t="shared" si="11"/>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0"/>
        <v>TantalumSolikamsk Metal Works</v>
      </c>
      <c r="K371" s="273" t="str">
        <f t="shared" si="11"/>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0"/>
        <v>TantalumTaki Chemical Co., Ltd.</v>
      </c>
      <c r="K372" s="273" t="str">
        <f t="shared" si="11"/>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0"/>
        <v>TantalumTaki Chemicals</v>
      </c>
      <c r="K373" s="273" t="str">
        <f t="shared" si="11"/>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0"/>
        <v>TantalumTANIOBIS Co., Ltd.</v>
      </c>
      <c r="K374" s="273" t="str">
        <f t="shared" si="11"/>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0"/>
        <v>TantalumTANIOBIS GmbH</v>
      </c>
      <c r="K375" s="273" t="str">
        <f t="shared" si="11"/>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0"/>
        <v>TantalumTANIOBIS Japan Co., Ltd.</v>
      </c>
      <c r="K376" s="273" t="str">
        <f t="shared" si="11"/>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0"/>
        <v>TantalumTANIOBIS Smelting GmbH &amp; Co. KG</v>
      </c>
      <c r="K377" s="273" t="str">
        <f t="shared" si="11"/>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0"/>
        <v>TantalumTelex Metals</v>
      </c>
      <c r="K378" s="273" t="str">
        <f t="shared" si="11"/>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0"/>
        <v>TantalumULBA</v>
      </c>
      <c r="K379" s="273" t="str">
        <f t="shared" si="11"/>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0"/>
        <v>TantalumUlba Metallurgical Plant JSC</v>
      </c>
      <c r="K380" s="273" t="str">
        <f t="shared" si="11"/>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0"/>
        <v>TantalumXIMEI RESOURCES (GUANGDONG) LIMITED</v>
      </c>
      <c r="K381" s="273" t="str">
        <f t="shared" si="11"/>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0"/>
        <v>TantalumXinXing HaoRong Electronic Material Co., Ltd.</v>
      </c>
      <c r="K382" s="273" t="str">
        <f t="shared" si="11"/>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0"/>
        <v>TantalumYancheng Jinye New Material Technology Co., Ltd.</v>
      </c>
      <c r="K383" s="273" t="str">
        <f t="shared" si="11"/>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0"/>
        <v>TantalumYanling Jincheng Tantalum &amp; Niobium Co., Ltd.</v>
      </c>
      <c r="K384" s="273" t="str">
        <f t="shared" si="11"/>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0"/>
        <v>TantalumYanling Jincheng Tantalum Co., Ltd.</v>
      </c>
      <c r="K385" s="273" t="str">
        <f t="shared" si="11"/>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0"/>
        <v>Tantalumタニオビス・ジャパン株式会社</v>
      </c>
      <c r="K386" s="273" t="str">
        <f t="shared" si="11"/>
        <v>Tantalumタニオビス・ジャパン株式会社</v>
      </c>
    </row>
    <row r="387" spans="1:11">
      <c r="A387" s="271" t="s">
        <v>1132</v>
      </c>
      <c r="B387" s="271" t="s">
        <v>1864</v>
      </c>
      <c r="C387" s="271"/>
      <c r="D387" s="271"/>
      <c r="E387" s="271"/>
      <c r="F387" s="271"/>
      <c r="G387" s="271"/>
      <c r="H387" s="240"/>
      <c r="I387" s="240"/>
      <c r="J387" s="273" t="str">
        <f t="shared" si="10"/>
        <v>TantalumSmelter not listed</v>
      </c>
      <c r="K387" s="273" t="str">
        <f t="shared" si="11"/>
        <v>TantalumSmelter not listed</v>
      </c>
    </row>
    <row r="388" spans="1:11">
      <c r="A388" s="271" t="s">
        <v>1132</v>
      </c>
      <c r="B388" s="271" t="s">
        <v>1324</v>
      </c>
      <c r="C388" s="271" t="s">
        <v>490</v>
      </c>
      <c r="D388" s="271" t="s">
        <v>490</v>
      </c>
      <c r="E388" s="271"/>
      <c r="F388" s="271"/>
      <c r="G388" s="271"/>
      <c r="H388" s="240"/>
      <c r="I388" s="240"/>
      <c r="J388" s="273" t="str">
        <f t="shared" si="10"/>
        <v>TantalumSmelter not yet identified</v>
      </c>
      <c r="K388" s="273" t="str">
        <f t="shared" si="11"/>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0"/>
        <v>TinAlent plc</v>
      </c>
      <c r="K389" s="273" t="str">
        <f t="shared" si="11"/>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0"/>
        <v>TinAlpha</v>
      </c>
      <c r="K390" s="273" t="str">
        <f t="shared" si="11"/>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2">A391&amp;B391</f>
        <v>TinAlpha Metals</v>
      </c>
      <c r="K391" s="273" t="str">
        <f t="shared" ref="K391:K454" si="13">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2"/>
        <v>TinAlpha Metals Korea Ltd.</v>
      </c>
      <c r="K392" s="273" t="str">
        <f t="shared" si="13"/>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2"/>
        <v>TinAlpha Metals Taiwan</v>
      </c>
      <c r="K393" s="273" t="str">
        <f t="shared" si="13"/>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2"/>
        <v>TinAn Vinh Joint Stock Mineral Processing Company</v>
      </c>
      <c r="K394" s="273" t="str">
        <f t="shared" si="13"/>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2"/>
        <v>TinBrand IMLI</v>
      </c>
      <c r="K395" s="273" t="str">
        <f t="shared" si="13"/>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2"/>
        <v>TinBrand RBT</v>
      </c>
      <c r="K396" s="273" t="str">
        <f t="shared" si="13"/>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2"/>
        <v>TinChengfeng Metals Co Pte Ltd</v>
      </c>
      <c r="K397" s="273" t="str">
        <f t="shared" si="13"/>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2"/>
        <v>TinChenzhou Yun Xiang mining limited liability company</v>
      </c>
      <c r="K398" s="273" t="str">
        <f t="shared" si="13"/>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2"/>
        <v>TinChenzhou Yunxiang Mining and Metallurgy Co., Ltd.</v>
      </c>
      <c r="K399" s="273" t="str">
        <f t="shared" si="13"/>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2"/>
        <v>TinChifeng Dajingzi Tin Industry Co., Ltd.</v>
      </c>
      <c r="K400" s="273" t="str">
        <f t="shared" si="13"/>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2"/>
        <v>TinChina Tin (Hechi)</v>
      </c>
      <c r="K401" s="273" t="str">
        <f t="shared" si="13"/>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2"/>
        <v>TinChina Tin Group Co., Ltd.</v>
      </c>
      <c r="K402" s="273" t="str">
        <f t="shared" si="13"/>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2"/>
        <v>TinChina Tin Lai Ben Smelter Co., Ltd.</v>
      </c>
      <c r="K403" s="273" t="str">
        <f t="shared" si="13"/>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2"/>
        <v>TinChina Yunnan Tin Co Ltd.</v>
      </c>
      <c r="K404" s="273" t="str">
        <f t="shared" si="13"/>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2"/>
        <v>TinCookson</v>
      </c>
      <c r="K405" s="273" t="str">
        <f t="shared" si="13"/>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2"/>
        <v>TinCookson (Alpha Metals Taiwan)</v>
      </c>
      <c r="K406" s="273" t="str">
        <f t="shared" si="13"/>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2"/>
        <v>TinCookson Alpha Metals (Shenzhen) Co., Ltd.</v>
      </c>
      <c r="K407" s="273" t="str">
        <f t="shared" si="13"/>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2"/>
        <v>TinCRM Fundicao De Metais E Comercio De Equipamentos Eletronicos Do Brasil Ltda</v>
      </c>
      <c r="K408" s="273" t="str">
        <f t="shared" si="13"/>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2"/>
        <v>TinCRM Synergies</v>
      </c>
      <c r="K410" s="273" t="str">
        <f t="shared" si="13"/>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2"/>
        <v>TinCV Nurjanah</v>
      </c>
      <c r="K411" s="273" t="str">
        <f t="shared" si="13"/>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2"/>
        <v>TinCV Venus Inti Perkasa</v>
      </c>
      <c r="K412" s="273" t="str">
        <f t="shared" si="13"/>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2"/>
        <v>TinDongguan CiEXPO Environmental Engineering Co., Ltd.</v>
      </c>
      <c r="K413" s="273" t="str">
        <f t="shared" si="13"/>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2"/>
        <v>TinDowa</v>
      </c>
      <c r="K414" s="273" t="str">
        <f t="shared" si="13"/>
        <v>TinDowa</v>
      </c>
    </row>
    <row r="415" spans="1:11">
      <c r="A415" s="271" t="s">
        <v>1131</v>
      </c>
      <c r="B415" s="271" t="s">
        <v>1780</v>
      </c>
      <c r="C415" s="271" t="s">
        <v>906</v>
      </c>
      <c r="D415" s="271" t="s">
        <v>1108</v>
      </c>
      <c r="E415" s="271" t="s">
        <v>1410</v>
      </c>
      <c r="F415" s="271" t="s">
        <v>13320</v>
      </c>
      <c r="G415" s="271"/>
      <c r="H415" s="240" t="s">
        <v>1581</v>
      </c>
      <c r="I415" s="240" t="s">
        <v>1582</v>
      </c>
      <c r="J415" s="273" t="str">
        <f t="shared" si="12"/>
        <v>TinDowa Metaltech Co., Ltd.</v>
      </c>
      <c r="K415" s="273" t="str">
        <f t="shared" si="13"/>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2"/>
        <v>TinDS Myanmar</v>
      </c>
      <c r="K416" s="273" t="str">
        <f t="shared" si="13"/>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2"/>
        <v>TinEM Vinto</v>
      </c>
      <c r="K418" s="273" t="str">
        <f t="shared" si="13"/>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2"/>
        <v>TinEmpresa Metalúrgica Vinto</v>
      </c>
      <c r="K419" s="273" t="str">
        <f t="shared" si="13"/>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2"/>
        <v>TinEmpressa Nacional de Fundiciones (ENAF)</v>
      </c>
      <c r="K420" s="273" t="str">
        <f t="shared" si="13"/>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2"/>
        <v>TinENAF</v>
      </c>
      <c r="K421" s="273" t="str">
        <f t="shared" si="13"/>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2"/>
        <v>TinEstanho de Rondonia S.A.</v>
      </c>
      <c r="K422" s="273" t="str">
        <f t="shared" si="13"/>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2"/>
        <v>TinEstanho de Rondônia S.A.</v>
      </c>
      <c r="K423" s="273" t="str">
        <f t="shared" si="13"/>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2"/>
        <v>TinFabrica Auricchio</v>
      </c>
      <c r="K424" s="273" t="str">
        <f t="shared" si="13"/>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2"/>
        <v>TinFábrica Auricchio</v>
      </c>
      <c r="K425" s="273" t="str">
        <f t="shared" si="13"/>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2"/>
        <v>TinFabrica Auricchio Industria e Comercio Ltda.</v>
      </c>
      <c r="K426" s="273" t="str">
        <f t="shared" si="13"/>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2"/>
        <v>TinFenix Metals</v>
      </c>
      <c r="K427" s="273" t="str">
        <f t="shared" si="13"/>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2"/>
        <v>TinFunsur Smelter</v>
      </c>
      <c r="K428" s="273" t="str">
        <f t="shared" si="13"/>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2"/>
        <v>TinGejiu City Datun Chengfeng Smelter</v>
      </c>
      <c r="K429" s="273" t="str">
        <f t="shared" si="13"/>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2"/>
        <v>TinGejiu City Fuxiang Industry and Trade Co., Ltd.</v>
      </c>
      <c r="K430" s="273" t="str">
        <f t="shared" si="13"/>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2"/>
        <v>TinGejiu Fuxiang Gongmao Co., Ltd.</v>
      </c>
      <c r="K431" s="273" t="str">
        <f t="shared" si="13"/>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2"/>
        <v>TinGejiu Kai Meng Industry and Trade LLC</v>
      </c>
      <c r="K432" s="273" t="str">
        <f t="shared" si="13"/>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2"/>
        <v>TinGejiu Non-Ferrous Metal Processing Co., Ltd.</v>
      </c>
      <c r="K433" s="273" t="str">
        <f t="shared" si="13"/>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2"/>
        <v>TinGejiu Yunxin Nonferrous Electrolysis Co., Ltd.</v>
      </c>
      <c r="K434" s="273" t="str">
        <f t="shared" si="13"/>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2"/>
        <v>TinGejiu Zi-Li</v>
      </c>
      <c r="K435" s="273" t="str">
        <f t="shared" si="13"/>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2"/>
        <v>TinGejiu Zili Mining And Metallurgy Co., Ltd.</v>
      </c>
      <c r="K436" s="273" t="str">
        <f t="shared" si="13"/>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2"/>
        <v>TinGuang Xi Liu Xhou</v>
      </c>
      <c r="K437" s="273" t="str">
        <f t="shared" si="13"/>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2"/>
        <v>TinGuang Xi Liu Zhou</v>
      </c>
      <c r="K438" s="273" t="str">
        <f t="shared" si="13"/>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2"/>
        <v>TinGuangdong Hanhe Non-Ferrous Metal Co., Ltd.</v>
      </c>
      <c r="K439" s="273" t="str">
        <f t="shared" si="13"/>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2"/>
        <v>TinGuangXi China Tin</v>
      </c>
      <c r="K440" s="273" t="str">
        <f t="shared" si="13"/>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2"/>
        <v>TinGuangxi Hua Shu Dan CO., LTD.</v>
      </c>
      <c r="K441" s="273" t="str">
        <f t="shared" si="13"/>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2"/>
        <v>TinHuiChang Hill Tin Industry Co., Ltd.</v>
      </c>
      <c r="K442" s="273" t="str">
        <f t="shared" si="13"/>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2"/>
        <v>TinHulterworth Smelter</v>
      </c>
      <c r="K443" s="273" t="str">
        <f t="shared" si="13"/>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2"/>
        <v>TinIkuno Tin Smelter</v>
      </c>
      <c r="K444" s="273" t="str">
        <f t="shared" si="13"/>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2"/>
        <v>TinINDONESIAN STATE TIN CORPORATION MENTOK SMELTER</v>
      </c>
      <c r="K445" s="273" t="str">
        <f t="shared" si="13"/>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2"/>
        <v>TinIndra Eramulti Logam</v>
      </c>
      <c r="K446" s="273" t="str">
        <f t="shared" si="13"/>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2"/>
        <v>TinJiangxi Nanshan</v>
      </c>
      <c r="K447" s="273" t="str">
        <f t="shared" si="13"/>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2"/>
        <v>TinJiangxi New Nanshan Technology Ltd.</v>
      </c>
      <c r="K448" s="273" t="str">
        <f t="shared" si="13"/>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2"/>
        <v>TinKai Union Industry and Trade Co., Ltd. (China)</v>
      </c>
      <c r="K449" s="273" t="str">
        <f t="shared" si="13"/>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2"/>
        <v>TinKai Unita Trade Limited Liability Company</v>
      </c>
      <c r="K450" s="273" t="str">
        <f t="shared" si="13"/>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2"/>
        <v>TinKaimeng (Gejiu) Industry and Trade Co., Ltd.</v>
      </c>
      <c r="K451" s="273" t="str">
        <f t="shared" si="13"/>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2"/>
        <v>TinKundur Smelter</v>
      </c>
      <c r="K452" s="273" t="str">
        <f t="shared" si="13"/>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2"/>
        <v>TinLiuzhhou China Tin</v>
      </c>
      <c r="K453" s="273" t="str">
        <f t="shared" si="13"/>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2"/>
        <v>TinLuna Smelter, Ltd.</v>
      </c>
      <c r="K454" s="273" t="str">
        <f t="shared" si="13"/>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4">A455&amp;B455</f>
        <v>TinMa'anshan Weitai Tin Co., Ltd.</v>
      </c>
      <c r="K455" s="273" t="str">
        <f t="shared" ref="K455:K518" si="15">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4"/>
        <v>TinMagnu's Minerais Metais e Ligas Ltda.</v>
      </c>
      <c r="K456" s="273" t="str">
        <f t="shared" si="15"/>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4"/>
        <v>TinMalaysia Smelting Corporation (MSC)</v>
      </c>
      <c r="K457" s="273" t="str">
        <f t="shared" si="15"/>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4"/>
        <v>TinMelt Metais e Ligas S.A.</v>
      </c>
      <c r="K458" s="273" t="str">
        <f t="shared" si="15"/>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4"/>
        <v>TinMentok Smelter</v>
      </c>
      <c r="K459" s="273" t="str">
        <f t="shared" si="15"/>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4"/>
        <v>TinMetallic Materials Branch of Guangxi China Tin Group Co.,Ltd.</v>
      </c>
      <c r="K460" s="273" t="str">
        <f t="shared" si="15"/>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4"/>
        <v>TinMetallic Resources, Inc.</v>
      </c>
      <c r="K461" s="273" t="str">
        <f t="shared" si="15"/>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4"/>
        <v>TinMetallo Belgium N.V.</v>
      </c>
      <c r="K462" s="273" t="str">
        <f t="shared" si="15"/>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4"/>
        <v>TinMetallo Spain S.L.U.</v>
      </c>
      <c r="K463" s="273" t="str">
        <f t="shared" si="15"/>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4"/>
        <v>TinMineracao Taboca S.A.</v>
      </c>
      <c r="K464" s="273" t="str">
        <f t="shared" si="15"/>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4"/>
        <v>TinMineração Taboca S.A.</v>
      </c>
      <c r="K465" s="273" t="str">
        <f t="shared" si="15"/>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4"/>
        <v>TinMineracao Taboca SA</v>
      </c>
      <c r="K466" s="273" t="str">
        <f t="shared" si="15"/>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4"/>
        <v>TinMining and processing tin-tungsten ore Giang Son - VQB Co., Ltd.</v>
      </c>
      <c r="K467" s="273" t="str">
        <f t="shared" si="15"/>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4"/>
        <v>TinMinsur</v>
      </c>
      <c r="K468" s="273" t="str">
        <f t="shared" si="15"/>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4"/>
        <v>TinMitsubishi Materials Corporation</v>
      </c>
      <c r="K469" s="273" t="str">
        <f t="shared" si="15"/>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4"/>
        <v>TinModeltech Sdn Bhd</v>
      </c>
      <c r="K470" s="273" t="str">
        <f t="shared" si="15"/>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4"/>
        <v>TinMSC</v>
      </c>
      <c r="K471" s="273" t="str">
        <f t="shared" si="15"/>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4"/>
        <v>TinNankang Nanshan Tin Manufactory Co., Ltd.</v>
      </c>
      <c r="K472" s="273" t="str">
        <f t="shared" si="15"/>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4"/>
        <v>TinNanshan Tin Co. Ltd.</v>
      </c>
      <c r="K473" s="273" t="str">
        <f t="shared" si="15"/>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4"/>
        <v>TinNghe Tinh Non-Ferrous Metals Joint Stock Company</v>
      </c>
      <c r="K474" s="273" t="str">
        <f t="shared" si="15"/>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4"/>
        <v>TinNovosibirsk Processing Plant Ltd.</v>
      </c>
      <c r="K475" s="273" t="str">
        <f t="shared" si="15"/>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4"/>
        <v>TinO.M. Manufacturing (Thailand) Co., Ltd.</v>
      </c>
      <c r="K476" s="273" t="str">
        <f t="shared" si="15"/>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4"/>
        <v>TinO.M. Manufacturing Philippines, Inc.</v>
      </c>
      <c r="K477" s="273" t="str">
        <f t="shared" si="15"/>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4"/>
        <v>TinOMSA</v>
      </c>
      <c r="K478" s="273" t="str">
        <f t="shared" si="15"/>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4"/>
        <v>TinOperaciones Metalurgicas S.A.</v>
      </c>
      <c r="K479" s="273" t="str">
        <f t="shared" si="15"/>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4"/>
        <v>TinOperaciones Metalúrgicas S.A.</v>
      </c>
      <c r="K480" s="273" t="str">
        <f t="shared" si="15"/>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4"/>
        <v>TinPongpipat Company Limited</v>
      </c>
      <c r="K481" s="273" t="str">
        <f t="shared" si="15"/>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4"/>
        <v>TinPrecious Minerals and Smelting Limited</v>
      </c>
      <c r="K482" s="273" t="str">
        <f t="shared" si="15"/>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4"/>
        <v>TinPT Aries Kencana Sejahtera</v>
      </c>
      <c r="K483" s="273" t="str">
        <f t="shared" si="15"/>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4"/>
        <v>TinPT Artha Cipta Langgeng</v>
      </c>
      <c r="K484" s="273" t="str">
        <f t="shared" si="15"/>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4"/>
        <v>TinPT ATD Makmur Mandiri Jaya</v>
      </c>
      <c r="K485" s="273" t="str">
        <f t="shared" si="15"/>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4"/>
        <v>TinPT Babel Inti Perkasa</v>
      </c>
      <c r="K486" s="273" t="str">
        <f t="shared" si="15"/>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4"/>
        <v>TinPT Babel Surya Alam Lestari</v>
      </c>
      <c r="K487" s="273" t="str">
        <f t="shared" si="15"/>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4"/>
        <v>TinPT Bangka Serumpun</v>
      </c>
      <c r="K488" s="273" t="str">
        <f t="shared" si="15"/>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4"/>
        <v>TinPT Belitung Industri Sejahtera</v>
      </c>
      <c r="K489" s="273" t="str">
        <f t="shared" si="15"/>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4"/>
        <v>TinPT Bukit Timah</v>
      </c>
      <c r="K490" s="273" t="str">
        <f t="shared" si="15"/>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4"/>
        <v>TinPT Cipta Persada Mulia</v>
      </c>
      <c r="K491" s="273" t="str">
        <f t="shared" si="15"/>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4"/>
        <v>TinPT Indora Ermulti</v>
      </c>
      <c r="K492" s="273" t="str">
        <f t="shared" si="15"/>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4"/>
        <v>TinPT Indra Eramult Logam Industri</v>
      </c>
      <c r="K493" s="273" t="str">
        <f t="shared" si="15"/>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4"/>
        <v>TinPT Masbro Alam Stania</v>
      </c>
      <c r="K494" s="273" t="str">
        <f t="shared" si="15"/>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4"/>
        <v>TinPT Menara Cipta Mulia</v>
      </c>
      <c r="K495" s="273" t="str">
        <f t="shared" si="15"/>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4"/>
        <v>TinPT Mitra Stania Prima</v>
      </c>
      <c r="K496" s="273" t="str">
        <f t="shared" si="15"/>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4"/>
        <v>TinPT Mitra Sukses Globalindo</v>
      </c>
      <c r="K497" s="273" t="str">
        <f t="shared" si="15"/>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4"/>
        <v>TinPT Panca Mega Persada</v>
      </c>
      <c r="K498" s="273" t="str">
        <f t="shared" si="15"/>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4"/>
        <v>TinPT Prima Timah Utama</v>
      </c>
      <c r="K499" s="273" t="str">
        <f t="shared" si="15"/>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4"/>
        <v>TinPT Putera Sarana Shakti (PT PSS)</v>
      </c>
      <c r="K500" s="273" t="str">
        <f t="shared" si="15"/>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4"/>
        <v>TinPT Rajawali Rimba Perkasa</v>
      </c>
      <c r="K501" s="273" t="str">
        <f t="shared" si="15"/>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4"/>
        <v>TinPT Refined Bangka Tin</v>
      </c>
      <c r="K502" s="273" t="str">
        <f t="shared" si="15"/>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4"/>
        <v>TinPT Sariwiguna Binasentosa</v>
      </c>
      <c r="K503" s="273" t="str">
        <f t="shared" si="15"/>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4"/>
        <v>TinPT Stanindo Inti Perkasa</v>
      </c>
      <c r="K504" s="273" t="str">
        <f t="shared" si="15"/>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4"/>
        <v>TinPT Sukses Inti Makmur</v>
      </c>
      <c r="K505" s="273" t="str">
        <f t="shared" si="15"/>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4"/>
        <v>TinPT Tambang Timah</v>
      </c>
      <c r="K506" s="273" t="str">
        <f t="shared" si="15"/>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4"/>
        <v>TinPT Timah Nusantara</v>
      </c>
      <c r="K507" s="273" t="str">
        <f t="shared" si="15"/>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4"/>
        <v>TinPT Timah Tbk Kundur</v>
      </c>
      <c r="K508" s="273" t="str">
        <f t="shared" si="15"/>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4"/>
        <v>TinPT Timah Tbk Mentok</v>
      </c>
      <c r="K509" s="273" t="str">
        <f t="shared" si="15"/>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4"/>
        <v>TinPT Tinindo Inter Nusa</v>
      </c>
      <c r="K510" s="273" t="str">
        <f t="shared" si="15"/>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4"/>
        <v>TinPT Tirus Putra Mandiri</v>
      </c>
      <c r="K511" s="273" t="str">
        <f t="shared" si="15"/>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4"/>
        <v>TinPT Tommy Utama</v>
      </c>
      <c r="K512" s="273" t="str">
        <f t="shared" si="15"/>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4"/>
        <v>TinResind Ind e Com Ltda.</v>
      </c>
      <c r="K513" s="273" t="str">
        <f t="shared" si="15"/>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4"/>
        <v>TinResind Industria e Comercio Ltda.</v>
      </c>
      <c r="K514" s="273" t="str">
        <f t="shared" si="15"/>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4"/>
        <v>TinResind Indústria e Comércio Ltda.</v>
      </c>
      <c r="K515" s="273" t="str">
        <f t="shared" si="15"/>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4"/>
        <v>TinRui Da Hung</v>
      </c>
      <c r="K516" s="273" t="str">
        <f t="shared" si="15"/>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4"/>
        <v>TinSmelting Branch of Yunnan Tin Company Ltd</v>
      </c>
      <c r="K517" s="273" t="str">
        <f t="shared" si="15"/>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4"/>
        <v>TinSoft Metais Ltda.</v>
      </c>
      <c r="K518" s="273" t="str">
        <f t="shared" si="15"/>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16">A519&amp;B519</f>
        <v>TinSuper Ligas</v>
      </c>
      <c r="K519" s="273" t="str">
        <f t="shared" ref="K519:K582" si="17">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16"/>
        <v>TinThai Nguyen Mining and Metallurgy Co., Ltd.</v>
      </c>
      <c r="K520" s="273" t="str">
        <f t="shared" si="17"/>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16"/>
        <v>TinThai Solder Industry Corp., Ltd.</v>
      </c>
      <c r="K521" s="273" t="str">
        <f t="shared" si="17"/>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16"/>
        <v>TinThailand Smelting &amp; Refining Co Ltd</v>
      </c>
      <c r="K522" s="273" t="str">
        <f t="shared" si="17"/>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16"/>
        <v>TinThaisarco</v>
      </c>
      <c r="K523" s="273" t="str">
        <f t="shared" si="17"/>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16"/>
        <v>TinThe Gejiu cloud new colored electrolytic</v>
      </c>
      <c r="K524" s="273" t="str">
        <f t="shared" si="17"/>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16"/>
        <v>TinTin Products Manufacturing Co.LTD. of YTCL</v>
      </c>
      <c r="K525" s="273" t="str">
        <f t="shared" si="17"/>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16"/>
        <v>TinTin Smelting Branch of Yunnan Tin Co., Ltd.</v>
      </c>
      <c r="K526" s="273" t="str">
        <f t="shared" si="17"/>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16"/>
        <v>TinTin Technology &amp; Refining</v>
      </c>
      <c r="K527" s="273" t="str">
        <f t="shared" si="17"/>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16"/>
        <v>TinToboca/ Paranapenema</v>
      </c>
      <c r="K528" s="273" t="str">
        <f t="shared" si="17"/>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16"/>
        <v>TinTuyen Quang Non-Ferrous Metals Joint Stock Company</v>
      </c>
      <c r="K529" s="273" t="str">
        <f t="shared" si="17"/>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16"/>
        <v>TinUnit Timah Kundur PT Tambang</v>
      </c>
      <c r="K530" s="273" t="str">
        <f t="shared" si="17"/>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16"/>
        <v>TinVQB Mineral and Trading Group JSC</v>
      </c>
      <c r="K531" s="273" t="str">
        <f t="shared" si="17"/>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16"/>
        <v>TinWhite Solder Metalurgia e Mineracao Ltda.</v>
      </c>
      <c r="K532" s="273" t="str">
        <f t="shared" si="17"/>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16"/>
        <v>TinWhite Solder Metalurgia e Mineração Ltda.</v>
      </c>
      <c r="K533" s="273" t="str">
        <f t="shared" si="17"/>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16"/>
        <v>TinWhite Solder Metalurgica</v>
      </c>
      <c r="K534" s="273" t="str">
        <f t="shared" si="17"/>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16"/>
        <v>TinXiHai - Liuzhou China Tin Group Co ltd</v>
      </c>
      <c r="K535" s="273" t="str">
        <f t="shared" si="17"/>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16"/>
        <v>TinYTCL</v>
      </c>
      <c r="K536" s="273" t="str">
        <f t="shared" si="17"/>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16"/>
        <v>TinYunan Gejiu Yunxin Electrolyze Limited</v>
      </c>
      <c r="K537" s="273" t="str">
        <f t="shared" si="17"/>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16"/>
        <v>TinYunnan Adventure Co., Ltd.</v>
      </c>
      <c r="K538" s="273" t="str">
        <f t="shared" si="17"/>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16"/>
        <v>TinYunnan Chengfeng</v>
      </c>
      <c r="K539" s="273" t="str">
        <f t="shared" si="17"/>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16"/>
        <v>TinYunnan Chengfeng Non-ferrous Metals Co., Ltd.</v>
      </c>
      <c r="K540" s="273" t="str">
        <f t="shared" si="17"/>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16"/>
        <v>TinYunNan Gejiu Yunxin Electrolyze Limited</v>
      </c>
      <c r="K541" s="273" t="str">
        <f t="shared" si="17"/>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16"/>
        <v>TinYunnan Gejiu Zili Metallurgy Co. Ltd.</v>
      </c>
      <c r="K542" s="273" t="str">
        <f t="shared" si="17"/>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16"/>
        <v>TinYunnan ride non-ferrous metal co., LTD</v>
      </c>
      <c r="K543" s="273" t="str">
        <f t="shared" si="17"/>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16"/>
        <v>TinYunnan Tin Company Limited</v>
      </c>
      <c r="K544" s="273" t="str">
        <f t="shared" si="17"/>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16"/>
        <v>TinYunnan Tin Company, Ltd.</v>
      </c>
      <c r="K545" s="273" t="str">
        <f t="shared" si="17"/>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16"/>
        <v>TinYunnan wind Nonferrous Metals Co., Ltd.</v>
      </c>
      <c r="K546" s="273" t="str">
        <f t="shared" si="17"/>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16"/>
        <v>TinYunnan Xi YE</v>
      </c>
      <c r="K547" s="273" t="str">
        <f t="shared" si="17"/>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16"/>
        <v>TinYunnan Yunfan Non-ferrous Metals Co., Ltd.</v>
      </c>
      <c r="K548" s="273" t="str">
        <f t="shared" si="17"/>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16"/>
        <v>TinYuntinic Resources</v>
      </c>
      <c r="K549" s="273" t="str">
        <f t="shared" si="17"/>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16"/>
        <v>TinYUNXIN colored electrolysis Company Limited</v>
      </c>
      <c r="K550" s="273" t="str">
        <f t="shared" si="17"/>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16"/>
        <v>Tin云南锡业股份有限公司锡业分公司</v>
      </c>
      <c r="K551" s="273" t="str">
        <f t="shared" si="17"/>
        <v>Tin云南锡业股份有限公司锡业分公司</v>
      </c>
    </row>
    <row r="552" spans="1:11">
      <c r="A552" s="271" t="s">
        <v>1131</v>
      </c>
      <c r="B552" s="271" t="s">
        <v>1864</v>
      </c>
      <c r="C552" s="271"/>
      <c r="D552" s="271"/>
      <c r="E552" s="271"/>
      <c r="F552" s="271"/>
      <c r="G552" s="271"/>
      <c r="H552" s="240"/>
      <c r="I552" s="240"/>
      <c r="J552" s="273" t="str">
        <f t="shared" si="16"/>
        <v>TinSmelter not listed</v>
      </c>
      <c r="K552" s="273" t="str">
        <f t="shared" si="17"/>
        <v>TinSmelter not listed</v>
      </c>
    </row>
    <row r="553" spans="1:11">
      <c r="A553" s="271" t="s">
        <v>1131</v>
      </c>
      <c r="B553" s="271" t="s">
        <v>1324</v>
      </c>
      <c r="C553" s="271" t="s">
        <v>490</v>
      </c>
      <c r="D553" s="271" t="s">
        <v>490</v>
      </c>
      <c r="E553" s="271"/>
      <c r="F553" s="271"/>
      <c r="G553" s="271"/>
      <c r="H553" s="240"/>
      <c r="I553" s="240"/>
      <c r="J553" s="273" t="str">
        <f t="shared" si="16"/>
        <v>TinSmelter not yet identified</v>
      </c>
      <c r="K553" s="273" t="str">
        <f t="shared" si="17"/>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16"/>
        <v>TungstenA.L.M.T. Corp.</v>
      </c>
      <c r="K554" s="273" t="str">
        <f t="shared" si="17"/>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16"/>
        <v>TungstenA.L.M.T. TUNGSTEN Corp.</v>
      </c>
      <c r="K555" s="273" t="str">
        <f t="shared" si="17"/>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16"/>
        <v>TungstenACL Metais Eireli</v>
      </c>
      <c r="K556" s="273" t="str">
        <f t="shared" si="17"/>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16"/>
        <v>TungstenAlbasteel Industria e Comercio de Ligas Para Fundicao Ltd.</v>
      </c>
      <c r="K557" s="273" t="str">
        <f t="shared" si="17"/>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16"/>
        <v>TungstenAllied Material Corporation</v>
      </c>
      <c r="K558" s="273" t="str">
        <f t="shared" si="17"/>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16"/>
        <v>TungstenALMT Corp</v>
      </c>
      <c r="K559" s="273" t="str">
        <f t="shared" si="17"/>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16"/>
        <v>TungstenALMT Sumitomo Group</v>
      </c>
      <c r="K560" s="273" t="str">
        <f t="shared" si="17"/>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16"/>
        <v>TungstenArtek LLC</v>
      </c>
      <c r="K561" s="273" t="str">
        <f t="shared" si="17"/>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16"/>
        <v>TungstenAsia Tungsten Products Vietnam Ltd.</v>
      </c>
      <c r="K562" s="273" t="str">
        <f t="shared" si="17"/>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16"/>
        <v>TungstenATI Metalworking Products</v>
      </c>
      <c r="K563" s="273" t="str">
        <f t="shared" si="17"/>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16"/>
        <v>TungstenATI Tungsten Materials</v>
      </c>
      <c r="K564" s="273" t="str">
        <f t="shared" si="17"/>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16"/>
        <v>TungstenChaozhou Xianglu Tungsten Industry Co., Ltd.</v>
      </c>
      <c r="K565" s="273" t="str">
        <f t="shared" si="17"/>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16"/>
        <v>TungstenChenzhou Diamond Tungsten Products Co., Ltd.</v>
      </c>
      <c r="K566" s="273" t="str">
        <f t="shared" si="17"/>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16"/>
        <v>TungstenChina Molybdenum Co., Ltd.</v>
      </c>
      <c r="K567" s="273" t="str">
        <f t="shared" si="17"/>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16"/>
        <v>TungstenChina Molybdenum Tungsten Co., Ltd.</v>
      </c>
      <c r="K568" s="273" t="str">
        <f t="shared" si="17"/>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16"/>
        <v>TungstenChina MuYe Tungsten Co,. Ltd.</v>
      </c>
      <c r="K569" s="273" t="str">
        <f t="shared" si="17"/>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16"/>
        <v>TungstenChongyi Zhangyuan Tungsten Co., Ltd.</v>
      </c>
      <c r="K570" s="273" t="str">
        <f t="shared" si="17"/>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16"/>
        <v>TungstenCNMC (Guangxi) PGMA Co., Ltd.</v>
      </c>
      <c r="K571" s="273" t="str">
        <f t="shared" si="17"/>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16"/>
        <v>TungstenCronimet Brasil Ltda</v>
      </c>
      <c r="K572" s="273" t="str">
        <f t="shared" si="17"/>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16"/>
        <v>TungstenFujian Ganmin RareMetal Co., Ltd.</v>
      </c>
      <c r="K573" s="273" t="str">
        <f t="shared" si="17"/>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16"/>
        <v>TungstenFujian Xinlu Tungsten</v>
      </c>
      <c r="K574" s="273" t="str">
        <f t="shared" si="17"/>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16"/>
        <v>TungstenGanzhou Haichuang Tungsten Co., Ltd.</v>
      </c>
      <c r="K575" s="273" t="str">
        <f t="shared" si="17"/>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16"/>
        <v>TungstenGanzhou Huaxing Tungsten Products Co., Ltd.</v>
      </c>
      <c r="K576" s="273" t="str">
        <f t="shared" si="17"/>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16"/>
        <v>TungstenGanzhou Jiangwu Ferrotungsten Co., Ltd.</v>
      </c>
      <c r="K577" s="273" t="str">
        <f t="shared" si="17"/>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16"/>
        <v>TungstenGanzhou Seadragon W &amp; Mo Co., Ltd.</v>
      </c>
      <c r="K578" s="273" t="str">
        <f t="shared" si="17"/>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16"/>
        <v>TungstenGEM Co., Ltd.</v>
      </c>
      <c r="K579" s="273" t="str">
        <f t="shared" si="17"/>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16"/>
        <v>TungstenGlobal Tungsten &amp; Powders Corp.</v>
      </c>
      <c r="K580" s="273" t="str">
        <f t="shared" si="17"/>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16"/>
        <v>TungstenGTP</v>
      </c>
      <c r="K581" s="273" t="str">
        <f t="shared" si="17"/>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16"/>
        <v>TungstenGuangdong Xianglu Tungsten Co., Ltd.</v>
      </c>
      <c r="K582" s="273" t="str">
        <f t="shared" si="17"/>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18">A583&amp;B583</f>
        <v>TungstenH.C. Starck Smelting GmbH &amp; Co. KG</v>
      </c>
      <c r="K583" s="273" t="str">
        <f t="shared" ref="K583:K632" si="19">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18"/>
        <v>TungstenH.C. Starck Tungsten GmbH</v>
      </c>
      <c r="K584" s="273" t="str">
        <f t="shared" si="19"/>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18"/>
        <v>TungstenHan River Pelican State Alloy Co., Ltd.</v>
      </c>
      <c r="K585" s="273" t="str">
        <f t="shared" si="19"/>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18"/>
        <v>TungstenHANNAE FOR T Co., Ltd.</v>
      </c>
      <c r="K586" s="273" t="str">
        <f t="shared" si="19"/>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18"/>
        <v>TungstenHuman Chun-Chang non-ferrous Smelting &amp; Concentrating Co., Ltd.</v>
      </c>
      <c r="K587" s="273" t="str">
        <f t="shared" si="19"/>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18"/>
        <v>TungstenHunan Chenzhou Mining Co., Ltd.</v>
      </c>
      <c r="K588" s="273" t="str">
        <f t="shared" si="19"/>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18"/>
        <v>TungstenHunan Chenzhou Mining Group Co., Ltd.</v>
      </c>
      <c r="K589" s="273" t="str">
        <f t="shared" si="19"/>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18"/>
        <v>TungstenHunan Chunchang Nonferrous Metals Co., Ltd.</v>
      </c>
      <c r="K590" s="273" t="str">
        <f t="shared" si="19"/>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18"/>
        <v>TungstenHydrometallurg, JSC</v>
      </c>
      <c r="K591" s="273" t="str">
        <f t="shared" si="19"/>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18"/>
        <v>TungstenJapan New Metals Co., Ltd.</v>
      </c>
      <c r="K592" s="273" t="str">
        <f t="shared" si="19"/>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18"/>
        <v>TungstenJiangwu H.C. Starck Tungsten Products Co., Ltd.</v>
      </c>
      <c r="K593" s="273" t="str">
        <f t="shared" si="19"/>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18"/>
        <v>TungstenJiangxi Gan Bei Tungsten Co., Ltd.</v>
      </c>
      <c r="K594" s="273" t="str">
        <f t="shared" si="19"/>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18"/>
        <v>TungstenJiangxi Minmetals Gao'an Non-ferrous Metals Co., Ltd.</v>
      </c>
      <c r="K595" s="273" t="str">
        <f t="shared" si="19"/>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18"/>
        <v>TungstenJiangxi Tonggu Non-ferrous Metallurgical &amp; Chemical Co., Ltd.</v>
      </c>
      <c r="K596" s="273" t="str">
        <f t="shared" si="19"/>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18"/>
        <v>TungstenJiangxi Tungsten Co Ltd</v>
      </c>
      <c r="K597" s="273" t="str">
        <f t="shared" si="19"/>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18"/>
        <v>TungstenJiangxi Tungsten Industry Group Co. Ltd.</v>
      </c>
      <c r="K598" s="273" t="str">
        <f t="shared" si="19"/>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18"/>
        <v>TungstenJiangxi Xinsheng Tungsten Industry Co., Ltd.</v>
      </c>
      <c r="K599" s="273" t="str">
        <f t="shared" si="19"/>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18"/>
        <v>TungstenJiangxi Yaosheng Tungsten Co., Ltd.</v>
      </c>
      <c r="K600" s="273" t="str">
        <f t="shared" si="19"/>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18"/>
        <v>TungstenJingmen Dewei GEM Tungsten Resources Recycling Co., Ltd.</v>
      </c>
      <c r="K601" s="273" t="str">
        <f t="shared" si="19"/>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18"/>
        <v>TungstenJSC "Kirovgrad Hard Alloys Plant"</v>
      </c>
      <c r="K602" s="273" t="str">
        <f t="shared" si="19"/>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18"/>
        <v>TungstenKennametal Fallon</v>
      </c>
      <c r="K603" s="273" t="str">
        <f t="shared" si="19"/>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18"/>
        <v>TungstenKennametal Huntsville</v>
      </c>
      <c r="K604" s="273" t="str">
        <f t="shared" si="19"/>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18"/>
        <v>TungstenKGETS Co., Ltd.</v>
      </c>
      <c r="K605" s="273" t="str">
        <f t="shared" si="19"/>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18"/>
        <v>TungstenLianyou Metals Co., Ltd.</v>
      </c>
      <c r="K606" s="273" t="str">
        <f t="shared" si="19"/>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18"/>
        <v>TungstenLLC Vostok</v>
      </c>
      <c r="K607" s="273" t="str">
        <f t="shared" si="19"/>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18"/>
        <v>TungstenMalipo Haiyu Tungsten Co., Ltd.</v>
      </c>
      <c r="K608" s="273" t="str">
        <f t="shared" si="19"/>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18"/>
        <v>TungstenMasan High-Tech Materials</v>
      </c>
      <c r="K609" s="273" t="str">
        <f t="shared" si="19"/>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18"/>
        <v>TungstenMasan Tungsten Chemical LLC (MTC)</v>
      </c>
      <c r="K610" s="273" t="str">
        <f t="shared" si="19"/>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18"/>
        <v>TungstenMoliren Ltd.</v>
      </c>
      <c r="K611" s="273" t="str">
        <f t="shared" si="19"/>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18"/>
        <v>TungstenNiagara Refining LLC</v>
      </c>
      <c r="K612" s="273" t="str">
        <f t="shared" si="19"/>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18"/>
        <v>TungstenNPP Tyazhmetprom LLC</v>
      </c>
      <c r="K613" s="273" t="str">
        <f t="shared" si="19"/>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18"/>
        <v>TungstenNui Phao H.C. Starck Tungsten Chemicals Manufacturing LLC</v>
      </c>
      <c r="K614" s="273" t="str">
        <f t="shared" si="19"/>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18"/>
        <v>TungstenOOO “Technolom” 1</v>
      </c>
      <c r="K615" s="273" t="str">
        <f t="shared" si="19"/>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18"/>
        <v>TungstenOOO “Technolom” 2</v>
      </c>
      <c r="K616" s="273" t="str">
        <f t="shared" si="19"/>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18"/>
        <v>TungstenPhilippine Chuangxin Industrial Co., Inc.</v>
      </c>
      <c r="K617" s="273" t="str">
        <f t="shared" si="19"/>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18"/>
        <v>TungstenTANIOBIS Smelting GmbH &amp; Co. KG</v>
      </c>
      <c r="K618" s="273" t="str">
        <f t="shared" si="19"/>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18"/>
        <v>TungstenUnecha Refractory metals plant</v>
      </c>
      <c r="K619" s="273" t="str">
        <f t="shared" si="19"/>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18"/>
        <v>TungstenWBH</v>
      </c>
      <c r="K620" s="273" t="str">
        <f t="shared" si="19"/>
        <v>TungstenWBH</v>
      </c>
    </row>
    <row r="621" spans="1:11">
      <c r="A621" s="217" t="s">
        <v>1133</v>
      </c>
      <c r="B621" s="217" t="s">
        <v>1844</v>
      </c>
      <c r="C621" s="217" t="s">
        <v>2563</v>
      </c>
      <c r="D621" s="217" t="s">
        <v>1094</v>
      </c>
      <c r="E621" s="217" t="s">
        <v>802</v>
      </c>
      <c r="F621" s="271" t="s">
        <v>13320</v>
      </c>
      <c r="H621" s="218" t="s">
        <v>1843</v>
      </c>
      <c r="I621" s="217" t="s">
        <v>2834</v>
      </c>
      <c r="J621" s="273" t="str">
        <f t="shared" si="18"/>
        <v>TungstenWBH,Wolfram [Austria]</v>
      </c>
      <c r="K621" s="273" t="str">
        <f t="shared" si="19"/>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18"/>
        <v>TungstenWolfram Bergbau und Hutten AG</v>
      </c>
      <c r="K622" s="273" t="str">
        <f t="shared" si="19"/>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18"/>
        <v>TungstenWolfram Bergbau und Hütten AG</v>
      </c>
      <c r="K623" s="273" t="str">
        <f t="shared" si="19"/>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18"/>
        <v>TungstenXiamen H.C.</v>
      </c>
      <c r="K624" s="273" t="str">
        <f t="shared" si="19"/>
        <v>TungstenXiamen H.C.</v>
      </c>
    </row>
    <row r="625" spans="1:11">
      <c r="A625" s="217" t="s">
        <v>1133</v>
      </c>
      <c r="B625" s="217" t="s">
        <v>156</v>
      </c>
      <c r="C625" s="217" t="s">
        <v>156</v>
      </c>
      <c r="D625" s="217" t="s">
        <v>1100</v>
      </c>
      <c r="E625" s="217" t="s">
        <v>145</v>
      </c>
      <c r="F625" s="271" t="s">
        <v>13320</v>
      </c>
      <c r="H625" s="218" t="s">
        <v>1846</v>
      </c>
      <c r="I625" s="217" t="s">
        <v>13698</v>
      </c>
      <c r="J625" s="273" t="str">
        <f t="shared" si="18"/>
        <v>TungstenXiamen Tungsten (H.C.) Co., Ltd.</v>
      </c>
      <c r="K625" s="273" t="str">
        <f t="shared" si="19"/>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18"/>
        <v>TungstenXiamen Tungsten Co., Ltd.</v>
      </c>
      <c r="K626" s="273" t="str">
        <f t="shared" si="19"/>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18"/>
        <v>TungstenXinfeng Huarui Tungsten &amp; Molybdenum New Material Co., Ltd.</v>
      </c>
      <c r="K627" s="273" t="str">
        <f t="shared" si="19"/>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18"/>
        <v>TungstenYUDU ANSHENG TUNGSTEN CO., LTD.</v>
      </c>
      <c r="K628" s="273" t="str">
        <f t="shared" si="19"/>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18"/>
        <v>TungstenZhangyuan Tungsten Co Ltd</v>
      </c>
      <c r="K629" s="273" t="str">
        <f t="shared" si="19"/>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18"/>
        <v>Tungsten洛阳栾川钼业集团钨业有限公司</v>
      </c>
      <c r="K630" s="273" t="str">
        <f t="shared" si="19"/>
        <v>Tungsten洛阳栾川钼业集团钨业有限公司</v>
      </c>
    </row>
    <row r="631" spans="1:11">
      <c r="A631" s="217" t="s">
        <v>1133</v>
      </c>
      <c r="B631" s="217" t="s">
        <v>1864</v>
      </c>
      <c r="J631" s="273" t="str">
        <f t="shared" si="18"/>
        <v>TungstenSmelter not listed</v>
      </c>
      <c r="K631" s="273" t="str">
        <f t="shared" si="19"/>
        <v>TungstenSmelter not listed</v>
      </c>
    </row>
    <row r="632" spans="1:11">
      <c r="A632" s="217" t="s">
        <v>1133</v>
      </c>
      <c r="B632" s="217" t="s">
        <v>1324</v>
      </c>
      <c r="C632" s="217" t="s">
        <v>490</v>
      </c>
      <c r="D632" s="217" t="s">
        <v>490</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0">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0"/>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0"/>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0"/>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0"/>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0"/>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0"/>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0"/>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0"/>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0"/>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0"/>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0"/>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0"/>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0"/>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0"/>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0"/>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0"/>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0"/>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0"/>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0"/>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0"/>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0"/>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0"/>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0"/>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1">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1"/>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1"/>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1"/>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1"/>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1"/>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1"/>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1"/>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1"/>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1"/>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1"/>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1"/>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1"/>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1"/>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1"/>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1"/>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1"/>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1"/>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1"/>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2">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2"/>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2"/>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2"/>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2"/>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2"/>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2"/>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2"/>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2"/>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2"/>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2"/>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2"/>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2"/>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2"/>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2"/>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2"/>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2"/>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2"/>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2"/>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2"/>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2"/>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2"/>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2"/>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2"/>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2"/>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2"/>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A81" si="3">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 t="shared" si="3"/>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 t="shared" si="3"/>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 t="shared" si="3"/>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 t="shared" si="3"/>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 t="shared" si="3"/>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si="3"/>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4">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4"/>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4"/>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4"/>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4"/>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4"/>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4"/>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4"/>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4"/>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4"/>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4"/>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4"/>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4"/>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4"/>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4"/>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4"/>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4"/>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4"/>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4"/>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4"/>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4"/>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4"/>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4"/>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5">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5"/>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5"/>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5"/>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5"/>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5"/>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5"/>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5"/>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5"/>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5"/>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5"/>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5"/>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5"/>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5"/>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5"/>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5"/>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5"/>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5"/>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5"/>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5"/>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5"/>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5"/>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5"/>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5"/>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5"/>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5"/>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5"/>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5"/>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5"/>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5"/>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5"/>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5"/>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6">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6"/>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6"/>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6"/>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6"/>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6"/>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6"/>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6"/>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6"/>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6"/>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6"/>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6"/>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6"/>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6"/>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6"/>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6"/>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6"/>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6"/>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6"/>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6"/>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6"/>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6"/>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6"/>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6"/>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6"/>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6"/>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6"/>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6"/>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6"/>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6"/>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6"/>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7">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7"/>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7"/>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7"/>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7"/>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7"/>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7"/>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7"/>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7"/>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7"/>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7"/>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7"/>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7"/>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7"/>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7"/>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7"/>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7"/>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7"/>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7"/>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7"/>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7"/>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7"/>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7"/>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7"/>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7"/>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7"/>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7"/>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7"/>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7"/>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7"/>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7"/>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7"/>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7"/>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7"/>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7"/>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7"/>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8">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8"/>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8"/>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8"/>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8"/>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8"/>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8"/>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8"/>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8"/>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8"/>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9">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9"/>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9"/>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9"/>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9"/>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9"/>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9"/>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9"/>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9"/>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9"/>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9"/>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9"/>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9"/>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9"/>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9"/>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9"/>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9"/>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9"/>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9"/>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9"/>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9"/>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9"/>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9"/>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9"/>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9"/>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9"/>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9"/>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9"/>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2015-04-21T20:47:43Z</cp:lastPrinted>
  <dcterms:created xsi:type="dcterms:W3CDTF">2010-06-21T21:00:23Z</dcterms:created>
  <dcterms:modified xsi:type="dcterms:W3CDTF">2023-01-20T15:04:50Z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